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240" yWindow="105" windowWidth="14805" windowHeight="8010"/>
  </bookViews>
  <sheets>
    <sheet name="international air " sheetId="1" r:id="rId1"/>
    <sheet name="international road" sheetId="3" r:id="rId2"/>
    <sheet name="domestic air " sheetId="2" r:id="rId3"/>
    <sheet name="BoG greek" sheetId="9" r:id="rId4"/>
    <sheet name="BoG eng" sheetId="10" r:id="rId5"/>
    <sheet name="IKA" sheetId="12" r:id="rId6"/>
    <sheet name="ΔΚΕ" sheetId="13" r:id="rId7"/>
  </sheets>
  <calcPr calcId="124519" calcMode="autoNoTable"/>
</workbook>
</file>

<file path=xl/calcChain.xml><?xml version="1.0" encoding="utf-8"?>
<calcChain xmlns="http://schemas.openxmlformats.org/spreadsheetml/2006/main">
  <c r="T33" i="9"/>
  <c r="U33"/>
  <c r="V33"/>
  <c r="W33"/>
  <c r="X33"/>
  <c r="Y33"/>
  <c r="Z33"/>
  <c r="AA33"/>
  <c r="AB33"/>
  <c r="S33"/>
  <c r="D68" i="3" l="1"/>
  <c r="V69" i="2" l="1"/>
  <c r="U69"/>
  <c r="S69"/>
  <c r="R69"/>
  <c r="P69"/>
  <c r="O69"/>
  <c r="M69"/>
  <c r="L69"/>
  <c r="J69"/>
  <c r="I69"/>
  <c r="G69"/>
  <c r="F69"/>
  <c r="D69"/>
  <c r="C69"/>
  <c r="P50"/>
  <c r="P49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C34"/>
  <c r="J34" i="12"/>
  <c r="I34"/>
  <c r="G34"/>
  <c r="F34"/>
  <c r="D34"/>
  <c r="C34"/>
  <c r="P68" i="3" l="1"/>
  <c r="O68"/>
  <c r="M68"/>
  <c r="L68"/>
  <c r="J68"/>
  <c r="I68"/>
  <c r="G68"/>
  <c r="F68"/>
  <c r="D34"/>
  <c r="E34"/>
  <c r="F34"/>
  <c r="G34"/>
  <c r="H34"/>
  <c r="I34"/>
  <c r="J34"/>
  <c r="K34"/>
  <c r="L34"/>
  <c r="M34"/>
  <c r="N34"/>
  <c r="O34"/>
  <c r="P34"/>
  <c r="Q34"/>
  <c r="R34"/>
  <c r="D17"/>
  <c r="E17"/>
  <c r="F17"/>
  <c r="G17"/>
  <c r="H17"/>
  <c r="I17"/>
  <c r="J17"/>
  <c r="K17"/>
  <c r="L17"/>
  <c r="M17"/>
  <c r="N17"/>
  <c r="O17"/>
  <c r="P17"/>
  <c r="Q17"/>
  <c r="R17"/>
  <c r="C34"/>
  <c r="C17"/>
  <c r="F50" i="1"/>
  <c r="G50"/>
  <c r="H50"/>
  <c r="I50"/>
  <c r="J50"/>
  <c r="K50"/>
  <c r="L50"/>
  <c r="M50"/>
  <c r="N50"/>
  <c r="O50"/>
  <c r="P50"/>
  <c r="Q50"/>
  <c r="R50"/>
  <c r="S50"/>
  <c r="T50"/>
  <c r="U50"/>
  <c r="V68"/>
  <c r="U68"/>
  <c r="S68"/>
  <c r="R68"/>
  <c r="P68"/>
  <c r="O68"/>
  <c r="M68"/>
  <c r="L68"/>
  <c r="J68"/>
  <c r="I68"/>
  <c r="G68"/>
  <c r="F68"/>
  <c r="D68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C34"/>
  <c r="F16" i="3" l="1"/>
  <c r="N16"/>
  <c r="M16"/>
  <c r="I16"/>
  <c r="G16"/>
  <c r="H16"/>
  <c r="O16"/>
  <c r="M22" i="13" l="1"/>
  <c r="L22"/>
  <c r="K22"/>
  <c r="J22"/>
  <c r="I22"/>
  <c r="N21"/>
  <c r="M21"/>
  <c r="L21"/>
  <c r="K21"/>
  <c r="J21"/>
  <c r="I21"/>
  <c r="N20"/>
  <c r="M20"/>
  <c r="L20"/>
  <c r="K20"/>
  <c r="J20"/>
  <c r="I20"/>
  <c r="N19"/>
  <c r="M19"/>
  <c r="L19"/>
  <c r="K19"/>
  <c r="J19"/>
  <c r="I19"/>
  <c r="M17"/>
  <c r="L17"/>
  <c r="K17"/>
  <c r="J17"/>
  <c r="I17"/>
  <c r="N16"/>
  <c r="M16"/>
  <c r="L16"/>
  <c r="K16"/>
  <c r="J16"/>
  <c r="I16"/>
  <c r="N15"/>
  <c r="M15"/>
  <c r="L15"/>
  <c r="K15"/>
  <c r="J15"/>
  <c r="I15"/>
  <c r="N14"/>
  <c r="M14"/>
  <c r="L14"/>
  <c r="K14"/>
  <c r="J14"/>
  <c r="I14"/>
  <c r="M12"/>
  <c r="L12"/>
  <c r="K12"/>
  <c r="J12"/>
  <c r="I12"/>
  <c r="N11"/>
  <c r="M11"/>
  <c r="L11"/>
  <c r="K11"/>
  <c r="J11"/>
  <c r="I11"/>
  <c r="N10"/>
  <c r="M10"/>
  <c r="L10"/>
  <c r="K10"/>
  <c r="J10"/>
  <c r="I10"/>
  <c r="N9"/>
  <c r="M9"/>
  <c r="L9"/>
  <c r="K9"/>
  <c r="J9"/>
  <c r="I9"/>
  <c r="M7"/>
  <c r="L7"/>
  <c r="K7"/>
  <c r="J7"/>
  <c r="I7"/>
  <c r="N6"/>
  <c r="M6"/>
  <c r="L6"/>
  <c r="K6"/>
  <c r="J6"/>
  <c r="I6"/>
  <c r="N5"/>
  <c r="M5"/>
  <c r="L5"/>
  <c r="K5"/>
  <c r="J5"/>
  <c r="I5"/>
  <c r="N4"/>
  <c r="M4"/>
  <c r="L4"/>
  <c r="K4"/>
  <c r="J4"/>
  <c r="I4"/>
  <c r="D17" i="1" l="1"/>
  <c r="E17"/>
  <c r="F17"/>
  <c r="G17"/>
  <c r="H17"/>
  <c r="I17"/>
  <c r="J17"/>
  <c r="K17"/>
  <c r="L17"/>
  <c r="M17"/>
  <c r="N17"/>
  <c r="O17"/>
  <c r="P17"/>
  <c r="Q17"/>
  <c r="R17"/>
  <c r="S17"/>
  <c r="T17"/>
  <c r="U17"/>
  <c r="T49" i="9" l="1"/>
  <c r="U49"/>
  <c r="V49"/>
  <c r="W49"/>
  <c r="X49"/>
  <c r="Y49"/>
  <c r="Z49"/>
  <c r="AA49"/>
  <c r="AB49"/>
  <c r="B33" i="10" l="1"/>
  <c r="C33"/>
  <c r="D33"/>
  <c r="E33"/>
  <c r="F33"/>
  <c r="G33"/>
  <c r="H33"/>
  <c r="I33"/>
  <c r="J33"/>
  <c r="K33"/>
  <c r="L33"/>
  <c r="M33"/>
  <c r="B16"/>
  <c r="C16"/>
  <c r="D16"/>
  <c r="E16"/>
  <c r="F16"/>
  <c r="G16"/>
  <c r="H16"/>
  <c r="I16"/>
  <c r="J16"/>
  <c r="K16"/>
  <c r="L16"/>
  <c r="M16"/>
  <c r="S16"/>
  <c r="T16"/>
  <c r="U16"/>
  <c r="V16"/>
  <c r="W16"/>
  <c r="X16"/>
  <c r="Y16"/>
  <c r="Z16"/>
  <c r="AA16"/>
  <c r="AB16"/>
  <c r="S33"/>
  <c r="T33"/>
  <c r="U33"/>
  <c r="V33"/>
  <c r="W33"/>
  <c r="X33"/>
  <c r="Y33"/>
  <c r="Z33"/>
  <c r="AA33"/>
  <c r="AB33"/>
  <c r="T11" l="1"/>
  <c r="U11"/>
  <c r="V11"/>
  <c r="W11"/>
  <c r="X11"/>
  <c r="Y11"/>
  <c r="Z11"/>
  <c r="AA11"/>
  <c r="AB11"/>
  <c r="T12"/>
  <c r="U12"/>
  <c r="V12"/>
  <c r="W12"/>
  <c r="X12"/>
  <c r="Y12"/>
  <c r="Z12"/>
  <c r="AA12"/>
  <c r="AB12"/>
  <c r="T13"/>
  <c r="U13"/>
  <c r="V13"/>
  <c r="W13"/>
  <c r="X13"/>
  <c r="Y13"/>
  <c r="Z13"/>
  <c r="AA13"/>
  <c r="AB13"/>
  <c r="T14"/>
  <c r="U14"/>
  <c r="V14"/>
  <c r="W14"/>
  <c r="X14"/>
  <c r="Y14"/>
  <c r="Z14"/>
  <c r="AA14"/>
  <c r="AB14"/>
  <c r="T15"/>
  <c r="U15"/>
  <c r="V15"/>
  <c r="W15"/>
  <c r="X15"/>
  <c r="Y15"/>
  <c r="Z15"/>
  <c r="AA15"/>
  <c r="AB15"/>
  <c r="C11"/>
  <c r="D11"/>
  <c r="E11"/>
  <c r="F11"/>
  <c r="G11"/>
  <c r="H11"/>
  <c r="I11"/>
  <c r="J11"/>
  <c r="K11"/>
  <c r="L11"/>
  <c r="M11"/>
  <c r="T44" i="9" l="1"/>
  <c r="U44"/>
  <c r="V44"/>
  <c r="W44"/>
  <c r="X44"/>
  <c r="Y44"/>
  <c r="Z44"/>
  <c r="AA44"/>
  <c r="AB44"/>
  <c r="T45"/>
  <c r="U45"/>
  <c r="V45"/>
  <c r="W45"/>
  <c r="X45"/>
  <c r="Y45"/>
  <c r="Z45"/>
  <c r="AA45"/>
  <c r="AB45"/>
  <c r="T46"/>
  <c r="U46"/>
  <c r="V46"/>
  <c r="W46"/>
  <c r="X46"/>
  <c r="Y46"/>
  <c r="Z46"/>
  <c r="AA46"/>
  <c r="AB46"/>
  <c r="T47"/>
  <c r="U47"/>
  <c r="V47"/>
  <c r="W47"/>
  <c r="X47"/>
  <c r="Y47"/>
  <c r="Z47"/>
  <c r="AA47"/>
  <c r="AB47"/>
  <c r="T48"/>
  <c r="U48"/>
  <c r="V48"/>
  <c r="W48"/>
  <c r="X48"/>
  <c r="Y48"/>
  <c r="Z48"/>
  <c r="AA48"/>
  <c r="AB48"/>
  <c r="C49"/>
  <c r="D49"/>
  <c r="E49"/>
  <c r="F49"/>
  <c r="G49"/>
  <c r="H49"/>
  <c r="I49"/>
  <c r="J49"/>
  <c r="K49"/>
  <c r="L49"/>
  <c r="M49"/>
  <c r="C44"/>
  <c r="D44"/>
  <c r="E44"/>
  <c r="F44"/>
  <c r="G44"/>
  <c r="H44"/>
  <c r="I44"/>
  <c r="J44"/>
  <c r="K44"/>
  <c r="L44"/>
  <c r="M44"/>
  <c r="B11" i="10"/>
  <c r="C26" l="1"/>
  <c r="D26"/>
  <c r="E26"/>
  <c r="F26"/>
  <c r="G26"/>
  <c r="H26"/>
  <c r="I26"/>
  <c r="J26"/>
  <c r="K26"/>
  <c r="L26"/>
  <c r="M26"/>
  <c r="B26"/>
  <c r="C43" i="9" l="1"/>
  <c r="D43"/>
  <c r="E43"/>
  <c r="F43"/>
  <c r="G43"/>
  <c r="H43"/>
  <c r="I43"/>
  <c r="J43"/>
  <c r="K43"/>
  <c r="L43"/>
  <c r="M43"/>
  <c r="I48" i="2" l="1"/>
  <c r="U62" i="1" l="1"/>
  <c r="V9" l="1"/>
  <c r="E48" i="12" l="1"/>
  <c r="F48"/>
  <c r="G48"/>
  <c r="H48"/>
  <c r="I48"/>
  <c r="J48"/>
  <c r="B48"/>
  <c r="C48"/>
  <c r="D48"/>
  <c r="C25" i="10" l="1"/>
  <c r="D25"/>
  <c r="E25"/>
  <c r="F25"/>
  <c r="G25"/>
  <c r="H25"/>
  <c r="I25"/>
  <c r="J25"/>
  <c r="K25"/>
  <c r="L25"/>
  <c r="M25"/>
  <c r="T25"/>
  <c r="U25"/>
  <c r="V25"/>
  <c r="W25"/>
  <c r="X25"/>
  <c r="Y25"/>
  <c r="Z25"/>
  <c r="AA25"/>
  <c r="AB25"/>
  <c r="S25"/>
  <c r="T9"/>
  <c r="U9"/>
  <c r="V9"/>
  <c r="W9"/>
  <c r="X9"/>
  <c r="Y9"/>
  <c r="Z9"/>
  <c r="AA9"/>
  <c r="AB9"/>
  <c r="S9"/>
  <c r="D9"/>
  <c r="E9"/>
  <c r="F9"/>
  <c r="G9"/>
  <c r="H9"/>
  <c r="I9"/>
  <c r="J9"/>
  <c r="K9"/>
  <c r="L9"/>
  <c r="M9"/>
  <c r="S42" i="9"/>
  <c r="T42"/>
  <c r="V42"/>
  <c r="W42"/>
  <c r="X42"/>
  <c r="Y42"/>
  <c r="Z42"/>
  <c r="AA42"/>
  <c r="AB42"/>
  <c r="U42"/>
  <c r="S32"/>
  <c r="S37"/>
  <c r="M42"/>
  <c r="L42"/>
  <c r="K42"/>
  <c r="J42"/>
  <c r="I42"/>
  <c r="H42"/>
  <c r="G42"/>
  <c r="F42"/>
  <c r="E42"/>
  <c r="D42"/>
  <c r="G24" i="10" l="1"/>
  <c r="H24"/>
  <c r="I24"/>
  <c r="J24"/>
  <c r="K24"/>
  <c r="L24"/>
  <c r="M24"/>
  <c r="C41" i="9" l="1"/>
  <c r="D41"/>
  <c r="E41"/>
  <c r="F41"/>
  <c r="G41"/>
  <c r="H41"/>
  <c r="I41"/>
  <c r="J41"/>
  <c r="K41"/>
  <c r="L41"/>
  <c r="M41"/>
  <c r="T4" i="10" l="1"/>
  <c r="U4"/>
  <c r="V4"/>
  <c r="W4"/>
  <c r="X4"/>
  <c r="Y4"/>
  <c r="Z4"/>
  <c r="AA4"/>
  <c r="AB4"/>
  <c r="T5"/>
  <c r="U5"/>
  <c r="V5"/>
  <c r="W5"/>
  <c r="X5"/>
  <c r="Y5"/>
  <c r="Z5"/>
  <c r="AA5"/>
  <c r="AB5"/>
  <c r="T6"/>
  <c r="U6"/>
  <c r="V6"/>
  <c r="W6"/>
  <c r="X6"/>
  <c r="Y6"/>
  <c r="Z6"/>
  <c r="AA6"/>
  <c r="AB6"/>
  <c r="T7"/>
  <c r="U7"/>
  <c r="V7"/>
  <c r="W7"/>
  <c r="X7"/>
  <c r="Y7"/>
  <c r="Z7"/>
  <c r="AA7"/>
  <c r="AB7"/>
  <c r="T8"/>
  <c r="U8"/>
  <c r="V8"/>
  <c r="W8"/>
  <c r="X8"/>
  <c r="Y8"/>
  <c r="Z8"/>
  <c r="AA8"/>
  <c r="AB8"/>
  <c r="T10"/>
  <c r="U10"/>
  <c r="V10"/>
  <c r="W10"/>
  <c r="X10"/>
  <c r="Y10"/>
  <c r="Z10"/>
  <c r="AA10"/>
  <c r="AB10"/>
  <c r="T20"/>
  <c r="U20"/>
  <c r="V20"/>
  <c r="W20"/>
  <c r="X20"/>
  <c r="Y20"/>
  <c r="Z20"/>
  <c r="AA20"/>
  <c r="AB20"/>
  <c r="T21"/>
  <c r="U21"/>
  <c r="V21"/>
  <c r="W21"/>
  <c r="X21"/>
  <c r="Y21"/>
  <c r="Z21"/>
  <c r="AA21"/>
  <c r="AB21"/>
  <c r="T22"/>
  <c r="U22"/>
  <c r="V22"/>
  <c r="W22"/>
  <c r="X22"/>
  <c r="Y22"/>
  <c r="Z22"/>
  <c r="AA22"/>
  <c r="AB22"/>
  <c r="T23"/>
  <c r="U23"/>
  <c r="V23"/>
  <c r="W23"/>
  <c r="X23"/>
  <c r="Y23"/>
  <c r="Z23"/>
  <c r="AA23"/>
  <c r="AB23"/>
  <c r="T24"/>
  <c r="U24"/>
  <c r="V24"/>
  <c r="W24"/>
  <c r="X24"/>
  <c r="Y24"/>
  <c r="Z24"/>
  <c r="AA24"/>
  <c r="AB24"/>
  <c r="T26"/>
  <c r="U26"/>
  <c r="V26"/>
  <c r="W26"/>
  <c r="X26"/>
  <c r="Y26"/>
  <c r="Z26"/>
  <c r="AA26"/>
  <c r="AB26"/>
  <c r="T27"/>
  <c r="U27"/>
  <c r="V27"/>
  <c r="W27"/>
  <c r="X27"/>
  <c r="Y27"/>
  <c r="Z27"/>
  <c r="AA27"/>
  <c r="AB27"/>
  <c r="T28"/>
  <c r="U28"/>
  <c r="V28"/>
  <c r="W28"/>
  <c r="X28"/>
  <c r="Y28"/>
  <c r="Z28"/>
  <c r="AA28"/>
  <c r="AB28"/>
  <c r="T29"/>
  <c r="U29"/>
  <c r="V29"/>
  <c r="W29"/>
  <c r="X29"/>
  <c r="Y29"/>
  <c r="Z29"/>
  <c r="AA29"/>
  <c r="AB29"/>
  <c r="T30"/>
  <c r="U30"/>
  <c r="V30"/>
  <c r="W30"/>
  <c r="X30"/>
  <c r="Y30"/>
  <c r="Z30"/>
  <c r="AA30"/>
  <c r="AB30"/>
  <c r="T31"/>
  <c r="U31"/>
  <c r="V31"/>
  <c r="W31"/>
  <c r="X31"/>
  <c r="Y31"/>
  <c r="Z31"/>
  <c r="AA31"/>
  <c r="AB31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C30"/>
  <c r="D30"/>
  <c r="E30"/>
  <c r="F30"/>
  <c r="G30"/>
  <c r="H30"/>
  <c r="I30"/>
  <c r="J30"/>
  <c r="K30"/>
  <c r="L30"/>
  <c r="M30"/>
  <c r="C31"/>
  <c r="D31"/>
  <c r="E31"/>
  <c r="F31"/>
  <c r="G31"/>
  <c r="H31"/>
  <c r="I31"/>
  <c r="J31"/>
  <c r="K31"/>
  <c r="L31"/>
  <c r="M31"/>
  <c r="C4"/>
  <c r="D4"/>
  <c r="E4"/>
  <c r="F4"/>
  <c r="G4"/>
  <c r="H4"/>
  <c r="I4"/>
  <c r="J4"/>
  <c r="K4"/>
  <c r="L4"/>
  <c r="M4"/>
  <c r="C5"/>
  <c r="D5"/>
  <c r="E5"/>
  <c r="F5"/>
  <c r="G5"/>
  <c r="H5"/>
  <c r="I5"/>
  <c r="J5"/>
  <c r="K5"/>
  <c r="L5"/>
  <c r="M5"/>
  <c r="C6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C9"/>
  <c r="C10"/>
  <c r="D10"/>
  <c r="E10"/>
  <c r="F10"/>
  <c r="G10"/>
  <c r="H10"/>
  <c r="I10"/>
  <c r="J10"/>
  <c r="K10"/>
  <c r="L10"/>
  <c r="M10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L49" l="1"/>
  <c r="M49"/>
  <c r="K49"/>
  <c r="J49"/>
  <c r="I49"/>
  <c r="H49"/>
  <c r="G49"/>
  <c r="F49"/>
  <c r="E49"/>
  <c r="D49"/>
  <c r="C49"/>
  <c r="B49" i="9"/>
  <c r="B49" i="10" s="1"/>
  <c r="T49"/>
  <c r="U49"/>
  <c r="V49"/>
  <c r="W49"/>
  <c r="X49"/>
  <c r="Y49"/>
  <c r="Z49"/>
  <c r="AA49"/>
  <c r="AB49"/>
  <c r="M41" l="1"/>
  <c r="L41"/>
  <c r="K41"/>
  <c r="J41"/>
  <c r="I41"/>
  <c r="H41"/>
  <c r="G41"/>
  <c r="F41"/>
  <c r="E41"/>
  <c r="D41"/>
  <c r="C41"/>
  <c r="B41" i="9"/>
  <c r="B41" i="10" s="1"/>
  <c r="AB41" i="9"/>
  <c r="AB41" i="10" s="1"/>
  <c r="AA41" i="9"/>
  <c r="AA41" i="10" s="1"/>
  <c r="Z41" i="9"/>
  <c r="Z41" i="10" s="1"/>
  <c r="Y41" i="9"/>
  <c r="Y41" i="10" s="1"/>
  <c r="X41" i="9"/>
  <c r="X41" i="10" s="1"/>
  <c r="W41" i="9"/>
  <c r="W41" i="10" s="1"/>
  <c r="V41" i="9"/>
  <c r="V41" i="10" s="1"/>
  <c r="U41" i="9"/>
  <c r="U41" i="10" s="1"/>
  <c r="T41" i="9"/>
  <c r="T41" i="10" s="1"/>
  <c r="S41" i="9"/>
  <c r="B47" i="12" l="1"/>
  <c r="C47"/>
  <c r="D47"/>
  <c r="E47"/>
  <c r="F47"/>
  <c r="G47"/>
  <c r="H47"/>
  <c r="I47"/>
  <c r="J47"/>
  <c r="J18"/>
  <c r="I18"/>
  <c r="G18"/>
  <c r="F18"/>
  <c r="D18"/>
  <c r="T41" i="2" l="1"/>
  <c r="J66" l="1"/>
  <c r="R10" i="3" l="1"/>
  <c r="V8" i="1" l="1"/>
  <c r="C45" i="12" l="1"/>
  <c r="D45"/>
  <c r="E45"/>
  <c r="F45"/>
  <c r="G45"/>
  <c r="H45"/>
  <c r="I45"/>
  <c r="J45"/>
  <c r="C46"/>
  <c r="D46"/>
  <c r="E46"/>
  <c r="F46"/>
  <c r="G46"/>
  <c r="H46"/>
  <c r="I46"/>
  <c r="J46"/>
  <c r="B46"/>
  <c r="U33" i="2" l="1"/>
  <c r="V32"/>
  <c r="V31"/>
  <c r="V30"/>
  <c r="V29"/>
  <c r="V28"/>
  <c r="V27"/>
  <c r="V26"/>
  <c r="V25"/>
  <c r="V24"/>
  <c r="V23"/>
  <c r="V22"/>
  <c r="V21"/>
  <c r="U33" i="1" l="1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V33" l="1"/>
  <c r="O48" i="12" l="1"/>
  <c r="O47"/>
  <c r="O46"/>
  <c r="O34"/>
  <c r="O32"/>
  <c r="O31"/>
  <c r="O30"/>
  <c r="O29"/>
  <c r="O28"/>
  <c r="O27"/>
  <c r="O26"/>
  <c r="O25"/>
  <c r="O24"/>
  <c r="O23"/>
  <c r="O22"/>
  <c r="O21"/>
  <c r="O17"/>
  <c r="O16"/>
  <c r="O15"/>
  <c r="O14"/>
  <c r="O13"/>
  <c r="O12"/>
  <c r="O11"/>
  <c r="O10"/>
  <c r="O9"/>
  <c r="O8"/>
  <c r="O7"/>
  <c r="O6"/>
  <c r="Q20" l="1"/>
  <c r="Q36" s="1"/>
  <c r="T20"/>
  <c r="T36" s="1"/>
  <c r="N20"/>
  <c r="N36" s="1"/>
  <c r="E20"/>
  <c r="E36" s="1"/>
  <c r="H20"/>
  <c r="H36" s="1"/>
  <c r="B20"/>
  <c r="B36" s="1"/>
  <c r="Q3"/>
  <c r="T3" s="1"/>
  <c r="N46"/>
  <c r="P46"/>
  <c r="Q46"/>
  <c r="R46"/>
  <c r="S46"/>
  <c r="T46"/>
  <c r="U46"/>
  <c r="V46"/>
  <c r="N47"/>
  <c r="P47"/>
  <c r="Q47"/>
  <c r="R47"/>
  <c r="S47"/>
  <c r="T47"/>
  <c r="U47"/>
  <c r="V47"/>
  <c r="N48"/>
  <c r="P48"/>
  <c r="Q48"/>
  <c r="R48"/>
  <c r="S48"/>
  <c r="T48"/>
  <c r="U48"/>
  <c r="V48"/>
  <c r="P34"/>
  <c r="R34"/>
  <c r="S34"/>
  <c r="U34"/>
  <c r="V34"/>
  <c r="V32"/>
  <c r="U32"/>
  <c r="T32"/>
  <c r="S32"/>
  <c r="R32"/>
  <c r="Q32"/>
  <c r="P32"/>
  <c r="N32"/>
  <c r="V31"/>
  <c r="U31"/>
  <c r="T31"/>
  <c r="S31"/>
  <c r="R31"/>
  <c r="Q31"/>
  <c r="P31"/>
  <c r="N31"/>
  <c r="V30"/>
  <c r="U30"/>
  <c r="T30"/>
  <c r="S30"/>
  <c r="R30"/>
  <c r="Q30"/>
  <c r="P30"/>
  <c r="N30"/>
  <c r="V29"/>
  <c r="U29"/>
  <c r="T29"/>
  <c r="S29"/>
  <c r="R29"/>
  <c r="Q29"/>
  <c r="P29"/>
  <c r="N29"/>
  <c r="V28"/>
  <c r="U28"/>
  <c r="T28"/>
  <c r="S28"/>
  <c r="R28"/>
  <c r="Q28"/>
  <c r="P28"/>
  <c r="N28"/>
  <c r="V27"/>
  <c r="U27"/>
  <c r="T27"/>
  <c r="S27"/>
  <c r="R27"/>
  <c r="Q27"/>
  <c r="P27"/>
  <c r="N27"/>
  <c r="V26"/>
  <c r="U26"/>
  <c r="T26"/>
  <c r="S26"/>
  <c r="R26"/>
  <c r="Q26"/>
  <c r="P26"/>
  <c r="N26"/>
  <c r="V25"/>
  <c r="U25"/>
  <c r="T25"/>
  <c r="S25"/>
  <c r="R25"/>
  <c r="Q25"/>
  <c r="P25"/>
  <c r="N25"/>
  <c r="V24"/>
  <c r="U24"/>
  <c r="T24"/>
  <c r="S24"/>
  <c r="R24"/>
  <c r="Q24"/>
  <c r="P24"/>
  <c r="N24"/>
  <c r="V23"/>
  <c r="U23"/>
  <c r="T23"/>
  <c r="S23"/>
  <c r="R23"/>
  <c r="Q23"/>
  <c r="P23"/>
  <c r="N23"/>
  <c r="V22"/>
  <c r="U22"/>
  <c r="T22"/>
  <c r="S22"/>
  <c r="R22"/>
  <c r="Q22"/>
  <c r="P22"/>
  <c r="N22"/>
  <c r="V21"/>
  <c r="U21"/>
  <c r="T21"/>
  <c r="S21"/>
  <c r="R21"/>
  <c r="Q21"/>
  <c r="P21"/>
  <c r="N21"/>
  <c r="P6"/>
  <c r="Q6"/>
  <c r="R6"/>
  <c r="S6"/>
  <c r="T6"/>
  <c r="U6"/>
  <c r="V6"/>
  <c r="P7"/>
  <c r="Q7"/>
  <c r="R7"/>
  <c r="S7"/>
  <c r="T7"/>
  <c r="U7"/>
  <c r="V7"/>
  <c r="P8"/>
  <c r="Q8"/>
  <c r="R8"/>
  <c r="S8"/>
  <c r="T8"/>
  <c r="U8"/>
  <c r="V8"/>
  <c r="P9"/>
  <c r="Q9"/>
  <c r="R9"/>
  <c r="S9"/>
  <c r="T9"/>
  <c r="U9"/>
  <c r="V9"/>
  <c r="P10"/>
  <c r="Q10"/>
  <c r="R10"/>
  <c r="S10"/>
  <c r="T10"/>
  <c r="U10"/>
  <c r="V10"/>
  <c r="P11"/>
  <c r="Q11"/>
  <c r="R11"/>
  <c r="S11"/>
  <c r="T11"/>
  <c r="U11"/>
  <c r="V11"/>
  <c r="P12"/>
  <c r="Q12"/>
  <c r="R12"/>
  <c r="S12"/>
  <c r="T12"/>
  <c r="U12"/>
  <c r="V12"/>
  <c r="P13"/>
  <c r="Q13"/>
  <c r="R13"/>
  <c r="S13"/>
  <c r="T13"/>
  <c r="U13"/>
  <c r="V13"/>
  <c r="P14"/>
  <c r="Q14"/>
  <c r="R14"/>
  <c r="S14"/>
  <c r="T14"/>
  <c r="U14"/>
  <c r="V14"/>
  <c r="P15"/>
  <c r="Q15"/>
  <c r="R15"/>
  <c r="S15"/>
  <c r="T15"/>
  <c r="U15"/>
  <c r="V15"/>
  <c r="P16"/>
  <c r="Q16"/>
  <c r="R16"/>
  <c r="S16"/>
  <c r="T16"/>
  <c r="U16"/>
  <c r="V16"/>
  <c r="P17"/>
  <c r="Q17"/>
  <c r="R17"/>
  <c r="S17"/>
  <c r="T17"/>
  <c r="U17"/>
  <c r="V17"/>
  <c r="N7"/>
  <c r="N8"/>
  <c r="N9"/>
  <c r="N10"/>
  <c r="N11"/>
  <c r="N12"/>
  <c r="N13"/>
  <c r="N14"/>
  <c r="N15"/>
  <c r="N16"/>
  <c r="N17"/>
  <c r="N6"/>
  <c r="G3"/>
  <c r="J3" s="1"/>
  <c r="E3"/>
  <c r="H3" s="1"/>
  <c r="V45" l="1"/>
  <c r="U45"/>
  <c r="S45"/>
  <c r="R45"/>
  <c r="P45"/>
  <c r="O45"/>
  <c r="B45"/>
  <c r="J44"/>
  <c r="V44" s="1"/>
  <c r="I44"/>
  <c r="U44" s="1"/>
  <c r="H44"/>
  <c r="T44" s="1"/>
  <c r="G44"/>
  <c r="S44" s="1"/>
  <c r="F44"/>
  <c r="R44" s="1"/>
  <c r="E44"/>
  <c r="Q44" s="1"/>
  <c r="D44"/>
  <c r="P44" s="1"/>
  <c r="C44"/>
  <c r="O44" s="1"/>
  <c r="B44"/>
  <c r="N44" s="1"/>
  <c r="J43"/>
  <c r="V43" s="1"/>
  <c r="I43"/>
  <c r="U43" s="1"/>
  <c r="H43"/>
  <c r="T43" s="1"/>
  <c r="G43"/>
  <c r="S43" s="1"/>
  <c r="F43"/>
  <c r="R43" s="1"/>
  <c r="E43"/>
  <c r="Q43" s="1"/>
  <c r="D43"/>
  <c r="P43" s="1"/>
  <c r="C43"/>
  <c r="O43" s="1"/>
  <c r="B43"/>
  <c r="N43" s="1"/>
  <c r="J42"/>
  <c r="V42" s="1"/>
  <c r="I42"/>
  <c r="U42" s="1"/>
  <c r="H42"/>
  <c r="T42" s="1"/>
  <c r="G42"/>
  <c r="S42" s="1"/>
  <c r="F42"/>
  <c r="R42" s="1"/>
  <c r="E42"/>
  <c r="Q42" s="1"/>
  <c r="D42"/>
  <c r="P42" s="1"/>
  <c r="C42"/>
  <c r="O42" s="1"/>
  <c r="B42"/>
  <c r="N42" s="1"/>
  <c r="J41"/>
  <c r="V41" s="1"/>
  <c r="I41"/>
  <c r="U41" s="1"/>
  <c r="H41"/>
  <c r="G41"/>
  <c r="S41" s="1"/>
  <c r="F41"/>
  <c r="R41" s="1"/>
  <c r="E41"/>
  <c r="D41"/>
  <c r="P41" s="1"/>
  <c r="C41"/>
  <c r="O41" s="1"/>
  <c r="B41"/>
  <c r="J40"/>
  <c r="V40" s="1"/>
  <c r="I40"/>
  <c r="U40" s="1"/>
  <c r="H40"/>
  <c r="G40"/>
  <c r="S40" s="1"/>
  <c r="F40"/>
  <c r="R40" s="1"/>
  <c r="E40"/>
  <c r="D40"/>
  <c r="P40" s="1"/>
  <c r="C40"/>
  <c r="O40" s="1"/>
  <c r="B40"/>
  <c r="J39"/>
  <c r="V39" s="1"/>
  <c r="I39"/>
  <c r="U39" s="1"/>
  <c r="H39"/>
  <c r="T39" s="1"/>
  <c r="G39"/>
  <c r="S39" s="1"/>
  <c r="F39"/>
  <c r="R39" s="1"/>
  <c r="E39"/>
  <c r="Q39" s="1"/>
  <c r="D39"/>
  <c r="P39" s="1"/>
  <c r="C39"/>
  <c r="O39" s="1"/>
  <c r="B39"/>
  <c r="N39" s="1"/>
  <c r="J38"/>
  <c r="V38" s="1"/>
  <c r="I38"/>
  <c r="U38" s="1"/>
  <c r="H38"/>
  <c r="G38"/>
  <c r="S38" s="1"/>
  <c r="F38"/>
  <c r="R38" s="1"/>
  <c r="E38"/>
  <c r="D38"/>
  <c r="P38" s="1"/>
  <c r="C38"/>
  <c r="O38" s="1"/>
  <c r="B38"/>
  <c r="J37"/>
  <c r="V37" s="1"/>
  <c r="I37"/>
  <c r="U37" s="1"/>
  <c r="H37"/>
  <c r="G37"/>
  <c r="S37" s="1"/>
  <c r="F37"/>
  <c r="R37" s="1"/>
  <c r="E37"/>
  <c r="D37"/>
  <c r="P37" s="1"/>
  <c r="C37"/>
  <c r="O37" s="1"/>
  <c r="B37"/>
  <c r="T34"/>
  <c r="Q34"/>
  <c r="V33"/>
  <c r="U33"/>
  <c r="T33"/>
  <c r="S33"/>
  <c r="R33"/>
  <c r="Q33"/>
  <c r="P33"/>
  <c r="O33"/>
  <c r="N33"/>
  <c r="U18"/>
  <c r="T18"/>
  <c r="S18"/>
  <c r="R18"/>
  <c r="Q18"/>
  <c r="P18"/>
  <c r="C18"/>
  <c r="O18" s="1"/>
  <c r="Q41" l="1"/>
  <c r="E49"/>
  <c r="Q49" s="1"/>
  <c r="T41"/>
  <c r="H49"/>
  <c r="T49" s="1"/>
  <c r="N41"/>
  <c r="B49"/>
  <c r="N49" s="1"/>
  <c r="N40"/>
  <c r="T40"/>
  <c r="Q40"/>
  <c r="Q38"/>
  <c r="N38"/>
  <c r="T38"/>
  <c r="N37"/>
  <c r="Q37"/>
  <c r="T37"/>
  <c r="V18"/>
  <c r="J49"/>
  <c r="V49" s="1"/>
  <c r="F49"/>
  <c r="R49" s="1"/>
  <c r="Q45"/>
  <c r="T45"/>
  <c r="N45"/>
  <c r="G49"/>
  <c r="S49" s="1"/>
  <c r="C49"/>
  <c r="O49" s="1"/>
  <c r="I49"/>
  <c r="U49" s="1"/>
  <c r="D49"/>
  <c r="P49" s="1"/>
  <c r="T32" i="9" l="1"/>
  <c r="T32" i="10" s="1"/>
  <c r="U32" i="9"/>
  <c r="U32" i="10" s="1"/>
  <c r="V32" i="9"/>
  <c r="V32" i="10" s="1"/>
  <c r="W32" i="9"/>
  <c r="W32" i="10" s="1"/>
  <c r="X32" i="9"/>
  <c r="X32" i="10" s="1"/>
  <c r="Y32" i="9"/>
  <c r="Y32" i="10" s="1"/>
  <c r="Z32" i="9"/>
  <c r="Z32" i="10" s="1"/>
  <c r="AA32" i="9"/>
  <c r="AA32" i="10" s="1"/>
  <c r="AB32" i="9"/>
  <c r="AB32" i="10" s="1"/>
  <c r="C32" i="9"/>
  <c r="C32" i="10" s="1"/>
  <c r="D32" i="9"/>
  <c r="D32" i="10" s="1"/>
  <c r="E32" i="9"/>
  <c r="E32" i="10" s="1"/>
  <c r="F32" i="9"/>
  <c r="F32" i="10" s="1"/>
  <c r="G32" i="9"/>
  <c r="G32" i="10" s="1"/>
  <c r="H32" i="9"/>
  <c r="H32" i="10" s="1"/>
  <c r="I32" i="9"/>
  <c r="I32" i="10" s="1"/>
  <c r="J32" i="9"/>
  <c r="J32" i="10" s="1"/>
  <c r="K32" i="9"/>
  <c r="K32" i="10" s="1"/>
  <c r="L32" i="9"/>
  <c r="L32" i="10" s="1"/>
  <c r="M32" i="9"/>
  <c r="M32" i="10" s="1"/>
  <c r="B32" i="9"/>
  <c r="O67" i="3" l="1"/>
  <c r="M67"/>
  <c r="L67"/>
  <c r="J67"/>
  <c r="I67"/>
  <c r="G67"/>
  <c r="F67"/>
  <c r="C67"/>
  <c r="C68" s="1"/>
  <c r="O66"/>
  <c r="M66"/>
  <c r="L66"/>
  <c r="I66"/>
  <c r="F66"/>
  <c r="D66"/>
  <c r="C66"/>
  <c r="P65"/>
  <c r="Q65" s="1"/>
  <c r="O65"/>
  <c r="M65"/>
  <c r="L65"/>
  <c r="I65"/>
  <c r="G65"/>
  <c r="F65"/>
  <c r="D65"/>
  <c r="C65"/>
  <c r="O64"/>
  <c r="M64"/>
  <c r="L64"/>
  <c r="J64"/>
  <c r="I64"/>
  <c r="F64"/>
  <c r="D64"/>
  <c r="C64"/>
  <c r="P63"/>
  <c r="O63"/>
  <c r="M63"/>
  <c r="L63"/>
  <c r="J63"/>
  <c r="I63"/>
  <c r="G63"/>
  <c r="F63"/>
  <c r="D63"/>
  <c r="C63"/>
  <c r="P62"/>
  <c r="O62"/>
  <c r="M62"/>
  <c r="L62"/>
  <c r="J62"/>
  <c r="I62"/>
  <c r="G62"/>
  <c r="F62"/>
  <c r="D62"/>
  <c r="C62"/>
  <c r="P61"/>
  <c r="O61"/>
  <c r="M61"/>
  <c r="L61"/>
  <c r="J61"/>
  <c r="I61"/>
  <c r="G61"/>
  <c r="F61"/>
  <c r="D61"/>
  <c r="C61"/>
  <c r="P60"/>
  <c r="O60"/>
  <c r="M60"/>
  <c r="L60"/>
  <c r="J60"/>
  <c r="I60"/>
  <c r="G60"/>
  <c r="F60"/>
  <c r="D60"/>
  <c r="C60"/>
  <c r="P59"/>
  <c r="M59"/>
  <c r="L59"/>
  <c r="J59"/>
  <c r="I59"/>
  <c r="G59"/>
  <c r="F59"/>
  <c r="D59"/>
  <c r="C59"/>
  <c r="P58"/>
  <c r="O58"/>
  <c r="M58"/>
  <c r="L58"/>
  <c r="J58"/>
  <c r="I58"/>
  <c r="G58"/>
  <c r="F58"/>
  <c r="D58"/>
  <c r="C58"/>
  <c r="P57"/>
  <c r="O57"/>
  <c r="M57"/>
  <c r="L57"/>
  <c r="J57"/>
  <c r="K57" s="1"/>
  <c r="I57"/>
  <c r="G57"/>
  <c r="F57"/>
  <c r="D57"/>
  <c r="C57"/>
  <c r="P56"/>
  <c r="O56"/>
  <c r="N56"/>
  <c r="M56"/>
  <c r="L56"/>
  <c r="J56"/>
  <c r="I56"/>
  <c r="G56"/>
  <c r="F56"/>
  <c r="D56"/>
  <c r="C56"/>
  <c r="Q49"/>
  <c r="P49"/>
  <c r="O49"/>
  <c r="N49"/>
  <c r="M49"/>
  <c r="L49"/>
  <c r="K49"/>
  <c r="J49"/>
  <c r="F49"/>
  <c r="E49"/>
  <c r="D49"/>
  <c r="C49"/>
  <c r="P48"/>
  <c r="O48"/>
  <c r="N48"/>
  <c r="L48"/>
  <c r="K48"/>
  <c r="I48"/>
  <c r="H48"/>
  <c r="G48"/>
  <c r="E48"/>
  <c r="D48"/>
  <c r="C48"/>
  <c r="Q47"/>
  <c r="P47"/>
  <c r="O47"/>
  <c r="N47"/>
  <c r="M47"/>
  <c r="L47"/>
  <c r="K47"/>
  <c r="J47"/>
  <c r="I47"/>
  <c r="H47"/>
  <c r="G47"/>
  <c r="E47"/>
  <c r="D47"/>
  <c r="C47"/>
  <c r="P46"/>
  <c r="O46"/>
  <c r="N46"/>
  <c r="M46"/>
  <c r="L46"/>
  <c r="K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P33"/>
  <c r="O33"/>
  <c r="N33"/>
  <c r="L33"/>
  <c r="K33"/>
  <c r="E33"/>
  <c r="D33"/>
  <c r="C33"/>
  <c r="I32"/>
  <c r="P67" s="1"/>
  <c r="Q67" s="1"/>
  <c r="H32"/>
  <c r="H49" s="1"/>
  <c r="G32"/>
  <c r="D67" s="1"/>
  <c r="Q31"/>
  <c r="Q48" s="1"/>
  <c r="M31"/>
  <c r="J31"/>
  <c r="P66" s="1"/>
  <c r="F31"/>
  <c r="J66" s="1"/>
  <c r="K66" s="1"/>
  <c r="F30"/>
  <c r="Q29"/>
  <c r="J29"/>
  <c r="R28"/>
  <c r="R27"/>
  <c r="R26"/>
  <c r="R25"/>
  <c r="R24"/>
  <c r="R23"/>
  <c r="R22"/>
  <c r="R21"/>
  <c r="P50"/>
  <c r="N50"/>
  <c r="M50"/>
  <c r="L50"/>
  <c r="K50"/>
  <c r="I50"/>
  <c r="H50"/>
  <c r="G50"/>
  <c r="E50"/>
  <c r="D50"/>
  <c r="C50"/>
  <c r="R16"/>
  <c r="R15"/>
  <c r="R14"/>
  <c r="R13"/>
  <c r="R12"/>
  <c r="R11"/>
  <c r="R44" s="1"/>
  <c r="R9"/>
  <c r="R42" s="1"/>
  <c r="R7"/>
  <c r="R6"/>
  <c r="R5"/>
  <c r="E64" l="1"/>
  <c r="H67"/>
  <c r="E58"/>
  <c r="Q58"/>
  <c r="E65"/>
  <c r="R32"/>
  <c r="R49" s="1"/>
  <c r="K67"/>
  <c r="F47"/>
  <c r="R38"/>
  <c r="R31"/>
  <c r="R48" s="1"/>
  <c r="F33"/>
  <c r="H58"/>
  <c r="E59"/>
  <c r="Q66"/>
  <c r="N66"/>
  <c r="E67"/>
  <c r="J33"/>
  <c r="N62"/>
  <c r="E66"/>
  <c r="Q50"/>
  <c r="Q46"/>
  <c r="K59"/>
  <c r="J65"/>
  <c r="K65" s="1"/>
  <c r="J48"/>
  <c r="N60"/>
  <c r="K61"/>
  <c r="H62"/>
  <c r="E63"/>
  <c r="Q63"/>
  <c r="G66"/>
  <c r="H66" s="1"/>
  <c r="J46"/>
  <c r="E68"/>
  <c r="P64"/>
  <c r="N67"/>
  <c r="R45"/>
  <c r="F50"/>
  <c r="F48"/>
  <c r="Q68"/>
  <c r="N65"/>
  <c r="N64"/>
  <c r="Q64"/>
  <c r="H65"/>
  <c r="K64"/>
  <c r="Q62"/>
  <c r="K58"/>
  <c r="R39"/>
  <c r="K56"/>
  <c r="Q57"/>
  <c r="H59"/>
  <c r="E56"/>
  <c r="R40"/>
  <c r="H57"/>
  <c r="N58"/>
  <c r="N59"/>
  <c r="N57"/>
  <c r="E57"/>
  <c r="N63"/>
  <c r="H63"/>
  <c r="K63"/>
  <c r="K62"/>
  <c r="E62"/>
  <c r="N61"/>
  <c r="Q61"/>
  <c r="R43"/>
  <c r="H61"/>
  <c r="E61"/>
  <c r="E60"/>
  <c r="K60"/>
  <c r="Q60"/>
  <c r="H60"/>
  <c r="O50"/>
  <c r="J50"/>
  <c r="R29"/>
  <c r="R46" s="1"/>
  <c r="G33"/>
  <c r="G49"/>
  <c r="G64"/>
  <c r="H64" s="1"/>
  <c r="H33"/>
  <c r="H56"/>
  <c r="R30"/>
  <c r="R47" s="1"/>
  <c r="I33"/>
  <c r="Q33"/>
  <c r="I49"/>
  <c r="Q56"/>
  <c r="R8"/>
  <c r="R41" s="1"/>
  <c r="O59"/>
  <c r="Q59" s="1"/>
  <c r="M33"/>
  <c r="M48"/>
  <c r="K68" l="1"/>
  <c r="H68"/>
  <c r="N68"/>
  <c r="R33"/>
  <c r="R50"/>
  <c r="S32" i="10" l="1"/>
  <c r="C17" i="1" l="1"/>
  <c r="V16"/>
  <c r="V15"/>
  <c r="V14"/>
  <c r="V13"/>
  <c r="V12"/>
  <c r="V11"/>
  <c r="V10"/>
  <c r="U17" i="2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V16"/>
  <c r="V15"/>
  <c r="V14"/>
  <c r="V13"/>
  <c r="V17" l="1"/>
  <c r="AC49" i="10" l="1"/>
  <c r="AC48"/>
  <c r="B32"/>
  <c r="S31"/>
  <c r="B31"/>
  <c r="S30"/>
  <c r="B30"/>
  <c r="S29"/>
  <c r="B29"/>
  <c r="S28"/>
  <c r="B28"/>
  <c r="S27"/>
  <c r="B27"/>
  <c r="S26"/>
  <c r="B25"/>
  <c r="S24"/>
  <c r="B24"/>
  <c r="S23"/>
  <c r="B23"/>
  <c r="S22"/>
  <c r="B22"/>
  <c r="S21"/>
  <c r="B21"/>
  <c r="S20"/>
  <c r="B20"/>
  <c r="S15"/>
  <c r="B15"/>
  <c r="S14"/>
  <c r="B14"/>
  <c r="S13"/>
  <c r="B13"/>
  <c r="S12"/>
  <c r="B12"/>
  <c r="S11"/>
  <c r="S10"/>
  <c r="B10"/>
  <c r="B9"/>
  <c r="S8"/>
  <c r="B8"/>
  <c r="S7"/>
  <c r="B7"/>
  <c r="S6"/>
  <c r="B6"/>
  <c r="S5"/>
  <c r="B5"/>
  <c r="S4"/>
  <c r="B4"/>
  <c r="S49" i="9"/>
  <c r="S49" i="10" s="1"/>
  <c r="AB48"/>
  <c r="AA48"/>
  <c r="Z48"/>
  <c r="Y48"/>
  <c r="X48"/>
  <c r="W48"/>
  <c r="V48"/>
  <c r="U48"/>
  <c r="T48"/>
  <c r="S48" i="9"/>
  <c r="S48" i="10" s="1"/>
  <c r="M48" i="9"/>
  <c r="M48" i="10" s="1"/>
  <c r="L48" i="9"/>
  <c r="L48" i="10" s="1"/>
  <c r="K48" i="9"/>
  <c r="K48" i="10" s="1"/>
  <c r="J48" i="9"/>
  <c r="J48" i="10" s="1"/>
  <c r="I48" i="9"/>
  <c r="I48" i="10" s="1"/>
  <c r="H48" i="9"/>
  <c r="H48" i="10" s="1"/>
  <c r="G48" i="9"/>
  <c r="G48" i="10" s="1"/>
  <c r="F48" i="9"/>
  <c r="F48" i="10" s="1"/>
  <c r="E48" i="9"/>
  <c r="E48" i="10" s="1"/>
  <c r="D48" i="9"/>
  <c r="D48" i="10" s="1"/>
  <c r="C48" i="9"/>
  <c r="C48" i="10" s="1"/>
  <c r="B48" i="9"/>
  <c r="B48" i="10" s="1"/>
  <c r="AB47"/>
  <c r="AA47"/>
  <c r="Z47"/>
  <c r="Y47"/>
  <c r="X47"/>
  <c r="W47"/>
  <c r="V47"/>
  <c r="U47"/>
  <c r="T47"/>
  <c r="S47" i="9"/>
  <c r="S47" i="10" s="1"/>
  <c r="M47" i="9"/>
  <c r="M47" i="10" s="1"/>
  <c r="L47" i="9"/>
  <c r="L47" i="10" s="1"/>
  <c r="K47" i="9"/>
  <c r="K47" i="10" s="1"/>
  <c r="J47" i="9"/>
  <c r="J47" i="10" s="1"/>
  <c r="I47" i="9"/>
  <c r="I47" i="10" s="1"/>
  <c r="H47" i="9"/>
  <c r="H47" i="10" s="1"/>
  <c r="G47" i="9"/>
  <c r="G47" i="10" s="1"/>
  <c r="F47" i="9"/>
  <c r="F47" i="10" s="1"/>
  <c r="E47" i="9"/>
  <c r="E47" i="10" s="1"/>
  <c r="D47" i="9"/>
  <c r="D47" i="10" s="1"/>
  <c r="C47" i="9"/>
  <c r="C47" i="10" s="1"/>
  <c r="B47" i="9"/>
  <c r="B47" i="10" s="1"/>
  <c r="AB46"/>
  <c r="AA46"/>
  <c r="Z46"/>
  <c r="Y46"/>
  <c r="X46"/>
  <c r="W46"/>
  <c r="V46"/>
  <c r="U46"/>
  <c r="T46"/>
  <c r="S46" i="9"/>
  <c r="S46" i="10" s="1"/>
  <c r="M46" i="9"/>
  <c r="M46" i="10" s="1"/>
  <c r="L46" i="9"/>
  <c r="L46" i="10" s="1"/>
  <c r="K46" i="9"/>
  <c r="K46" i="10" s="1"/>
  <c r="J46" i="9"/>
  <c r="J46" i="10" s="1"/>
  <c r="I46" i="9"/>
  <c r="I46" i="10" s="1"/>
  <c r="H46" i="9"/>
  <c r="H46" i="10" s="1"/>
  <c r="G46" i="9"/>
  <c r="G46" i="10" s="1"/>
  <c r="F46" i="9"/>
  <c r="F46" i="10" s="1"/>
  <c r="E46" i="9"/>
  <c r="E46" i="10" s="1"/>
  <c r="D46" i="9"/>
  <c r="D46" i="10" s="1"/>
  <c r="C46" i="9"/>
  <c r="C46" i="10" s="1"/>
  <c r="B46" i="9"/>
  <c r="B46" i="10" s="1"/>
  <c r="AB45"/>
  <c r="AA45"/>
  <c r="Z45"/>
  <c r="Y45"/>
  <c r="X45"/>
  <c r="W45"/>
  <c r="V45"/>
  <c r="U45"/>
  <c r="T45"/>
  <c r="S45" i="9"/>
  <c r="S45" i="10" s="1"/>
  <c r="M45" i="9"/>
  <c r="M45" i="10" s="1"/>
  <c r="L45" i="9"/>
  <c r="L45" i="10" s="1"/>
  <c r="K45" i="9"/>
  <c r="K45" i="10" s="1"/>
  <c r="J45" i="9"/>
  <c r="J45" i="10" s="1"/>
  <c r="I45" i="9"/>
  <c r="I45" i="10" s="1"/>
  <c r="H45" i="9"/>
  <c r="H45" i="10" s="1"/>
  <c r="G45" i="9"/>
  <c r="G45" i="10" s="1"/>
  <c r="F45" i="9"/>
  <c r="F45" i="10" s="1"/>
  <c r="E45" i="9"/>
  <c r="E45" i="10" s="1"/>
  <c r="D45" i="9"/>
  <c r="D45" i="10" s="1"/>
  <c r="C45" i="9"/>
  <c r="C45" i="10" s="1"/>
  <c r="B45" i="9"/>
  <c r="B45" i="10" s="1"/>
  <c r="AB44"/>
  <c r="AA44"/>
  <c r="Z44"/>
  <c r="Y44"/>
  <c r="X44"/>
  <c r="W44"/>
  <c r="V44"/>
  <c r="U44"/>
  <c r="T44"/>
  <c r="S44" i="9"/>
  <c r="S44" i="10" s="1"/>
  <c r="M44"/>
  <c r="L44"/>
  <c r="K44"/>
  <c r="J44"/>
  <c r="I44"/>
  <c r="H44"/>
  <c r="G44"/>
  <c r="F44"/>
  <c r="E44"/>
  <c r="D44"/>
  <c r="C44"/>
  <c r="B44" i="9"/>
  <c r="B44" i="10" s="1"/>
  <c r="AB43" i="9"/>
  <c r="AB43" i="10" s="1"/>
  <c r="AA43" i="9"/>
  <c r="AA43" i="10" s="1"/>
  <c r="Z43" i="9"/>
  <c r="Z43" i="10" s="1"/>
  <c r="Y43" i="9"/>
  <c r="Y43" i="10" s="1"/>
  <c r="X43" i="9"/>
  <c r="X43" i="10" s="1"/>
  <c r="W43" i="9"/>
  <c r="W43" i="10" s="1"/>
  <c r="V43" i="9"/>
  <c r="V43" i="10" s="1"/>
  <c r="U43" i="9"/>
  <c r="U43" i="10" s="1"/>
  <c r="T43" i="9"/>
  <c r="T43" i="10" s="1"/>
  <c r="S43" i="9"/>
  <c r="S43" i="10" s="1"/>
  <c r="M43"/>
  <c r="L43"/>
  <c r="K43"/>
  <c r="J43"/>
  <c r="I43"/>
  <c r="H43"/>
  <c r="G43"/>
  <c r="F43"/>
  <c r="E43"/>
  <c r="D43"/>
  <c r="C43"/>
  <c r="B43" i="9"/>
  <c r="B43" i="10" s="1"/>
  <c r="AB42"/>
  <c r="AA42"/>
  <c r="Z42"/>
  <c r="Y42"/>
  <c r="X42"/>
  <c r="W42"/>
  <c r="V42"/>
  <c r="U42"/>
  <c r="T42"/>
  <c r="S42"/>
  <c r="M42"/>
  <c r="L42"/>
  <c r="K42"/>
  <c r="J42"/>
  <c r="I42"/>
  <c r="H42"/>
  <c r="G42"/>
  <c r="F42"/>
  <c r="E42"/>
  <c r="D42"/>
  <c r="C42" i="9"/>
  <c r="C42" i="10" s="1"/>
  <c r="B42" i="9"/>
  <c r="B42" i="10" s="1"/>
  <c r="S41"/>
  <c r="AB40" i="9"/>
  <c r="AB40" i="10" s="1"/>
  <c r="AA40" i="9"/>
  <c r="AA40" i="10" s="1"/>
  <c r="Z40" i="9"/>
  <c r="Z40" i="10" s="1"/>
  <c r="Y40" i="9"/>
  <c r="Y40" i="10" s="1"/>
  <c r="X40" i="9"/>
  <c r="X40" i="10" s="1"/>
  <c r="W40" i="9"/>
  <c r="W40" i="10" s="1"/>
  <c r="V40" i="9"/>
  <c r="V40" i="10" s="1"/>
  <c r="U40" i="9"/>
  <c r="U40" i="10" s="1"/>
  <c r="T40" i="9"/>
  <c r="T40" i="10" s="1"/>
  <c r="S40" i="9"/>
  <c r="S40" i="10" s="1"/>
  <c r="M40" i="9"/>
  <c r="M40" i="10" s="1"/>
  <c r="L40" i="9"/>
  <c r="L40" i="10" s="1"/>
  <c r="K40" i="9"/>
  <c r="K40" i="10" s="1"/>
  <c r="J40" i="9"/>
  <c r="J40" i="10" s="1"/>
  <c r="I40" i="9"/>
  <c r="I40" i="10" s="1"/>
  <c r="H40" i="9"/>
  <c r="H40" i="10" s="1"/>
  <c r="G40" i="9"/>
  <c r="G40" i="10" s="1"/>
  <c r="F40" i="9"/>
  <c r="F40" i="10" s="1"/>
  <c r="E40" i="9"/>
  <c r="E40" i="10" s="1"/>
  <c r="D40" i="9"/>
  <c r="D40" i="10" s="1"/>
  <c r="C40" i="9"/>
  <c r="C40" i="10" s="1"/>
  <c r="B40" i="9"/>
  <c r="B40" i="10" s="1"/>
  <c r="AB39" i="9"/>
  <c r="AB39" i="10" s="1"/>
  <c r="AA39" i="9"/>
  <c r="AA39" i="10" s="1"/>
  <c r="Z39" i="9"/>
  <c r="Z39" i="10" s="1"/>
  <c r="Y39" i="9"/>
  <c r="Y39" i="10" s="1"/>
  <c r="X39" i="9"/>
  <c r="X39" i="10" s="1"/>
  <c r="W39" i="9"/>
  <c r="W39" i="10" s="1"/>
  <c r="V39" i="9"/>
  <c r="V39" i="10" s="1"/>
  <c r="U39" i="9"/>
  <c r="U39" i="10" s="1"/>
  <c r="T39" i="9"/>
  <c r="T39" i="10" s="1"/>
  <c r="S39" i="9"/>
  <c r="S39" i="10" s="1"/>
  <c r="M39" i="9"/>
  <c r="M39" i="10" s="1"/>
  <c r="L39" i="9"/>
  <c r="L39" i="10" s="1"/>
  <c r="K39" i="9"/>
  <c r="K39" i="10" s="1"/>
  <c r="J39" i="9"/>
  <c r="J39" i="10" s="1"/>
  <c r="I39" i="9"/>
  <c r="I39" i="10" s="1"/>
  <c r="H39" i="9"/>
  <c r="H39" i="10" s="1"/>
  <c r="G39" i="9"/>
  <c r="G39" i="10" s="1"/>
  <c r="F39" i="9"/>
  <c r="F39" i="10" s="1"/>
  <c r="E39" i="9"/>
  <c r="E39" i="10" s="1"/>
  <c r="D39" i="9"/>
  <c r="D39" i="10" s="1"/>
  <c r="C39" i="9"/>
  <c r="C39" i="10" s="1"/>
  <c r="B39" i="9"/>
  <c r="B39" i="10" s="1"/>
  <c r="AB38" i="9"/>
  <c r="AB38" i="10" s="1"/>
  <c r="AA38" i="9"/>
  <c r="AA38" i="10" s="1"/>
  <c r="Z38" i="9"/>
  <c r="Z38" i="10" s="1"/>
  <c r="Y38" i="9"/>
  <c r="Y38" i="10" s="1"/>
  <c r="X38" i="9"/>
  <c r="X38" i="10" s="1"/>
  <c r="W38" i="9"/>
  <c r="W38" i="10" s="1"/>
  <c r="V38" i="9"/>
  <c r="V38" i="10" s="1"/>
  <c r="U38" i="9"/>
  <c r="U38" i="10" s="1"/>
  <c r="T38" i="9"/>
  <c r="T38" i="10" s="1"/>
  <c r="S38" i="9"/>
  <c r="S38" i="10" s="1"/>
  <c r="M38" i="9"/>
  <c r="M38" i="10" s="1"/>
  <c r="L38" i="9"/>
  <c r="L38" i="10" s="1"/>
  <c r="K38" i="9"/>
  <c r="K38" i="10" s="1"/>
  <c r="J38" i="9"/>
  <c r="J38" i="10" s="1"/>
  <c r="I38" i="9"/>
  <c r="I38" i="10" s="1"/>
  <c r="H38" i="9"/>
  <c r="H38" i="10" s="1"/>
  <c r="G38" i="9"/>
  <c r="G38" i="10" s="1"/>
  <c r="F38" i="9"/>
  <c r="F38" i="10" s="1"/>
  <c r="E38" i="9"/>
  <c r="E38" i="10" s="1"/>
  <c r="D38" i="9"/>
  <c r="D38" i="10" s="1"/>
  <c r="C38" i="9"/>
  <c r="C38" i="10" s="1"/>
  <c r="B38" i="9"/>
  <c r="B38" i="10" s="1"/>
  <c r="AB37" i="9"/>
  <c r="AB37" i="10" s="1"/>
  <c r="AA37" i="9"/>
  <c r="AA37" i="10" s="1"/>
  <c r="Z37" i="9"/>
  <c r="Z37" i="10" s="1"/>
  <c r="Y37" i="9"/>
  <c r="Y37" i="10" s="1"/>
  <c r="X37" i="9"/>
  <c r="X37" i="10" s="1"/>
  <c r="W37" i="9"/>
  <c r="W37" i="10" s="1"/>
  <c r="V37" i="9"/>
  <c r="V37" i="10" s="1"/>
  <c r="U37" i="9"/>
  <c r="U37" i="10" s="1"/>
  <c r="T37" i="9"/>
  <c r="T37" i="10" s="1"/>
  <c r="S37"/>
  <c r="M37" i="9"/>
  <c r="M37" i="10" s="1"/>
  <c r="L37" i="9"/>
  <c r="L37" i="10" s="1"/>
  <c r="K37" i="9"/>
  <c r="K37" i="10" s="1"/>
  <c r="J37" i="9"/>
  <c r="J37" i="10" s="1"/>
  <c r="I37" i="9"/>
  <c r="I37" i="10" s="1"/>
  <c r="H37" i="9"/>
  <c r="H37" i="10" s="1"/>
  <c r="G37" i="9"/>
  <c r="G37" i="10" s="1"/>
  <c r="F37" i="9"/>
  <c r="F37" i="10" s="1"/>
  <c r="E37" i="9"/>
  <c r="E37" i="10" s="1"/>
  <c r="D37" i="9"/>
  <c r="D37" i="10" s="1"/>
  <c r="C37" i="9"/>
  <c r="C37" i="10" s="1"/>
  <c r="B37" i="9"/>
  <c r="B37" i="10" s="1"/>
  <c r="V68" i="2"/>
  <c r="U68"/>
  <c r="S68"/>
  <c r="R68"/>
  <c r="P68"/>
  <c r="O68"/>
  <c r="M68"/>
  <c r="L68"/>
  <c r="J68"/>
  <c r="I68"/>
  <c r="G68"/>
  <c r="F68"/>
  <c r="C68"/>
  <c r="V67"/>
  <c r="U67"/>
  <c r="S67"/>
  <c r="R67"/>
  <c r="P67"/>
  <c r="O67"/>
  <c r="M67"/>
  <c r="L67"/>
  <c r="J67"/>
  <c r="I67"/>
  <c r="G67"/>
  <c r="F67"/>
  <c r="C67"/>
  <c r="V66"/>
  <c r="U66"/>
  <c r="S66"/>
  <c r="R66"/>
  <c r="P66"/>
  <c r="O66"/>
  <c r="M66"/>
  <c r="L66"/>
  <c r="I66"/>
  <c r="G66"/>
  <c r="F66"/>
  <c r="C66"/>
  <c r="V65"/>
  <c r="U65"/>
  <c r="S65"/>
  <c r="R65"/>
  <c r="P65"/>
  <c r="O65"/>
  <c r="M65"/>
  <c r="L65"/>
  <c r="J65"/>
  <c r="I65"/>
  <c r="G65"/>
  <c r="F65"/>
  <c r="C65"/>
  <c r="V64"/>
  <c r="U64"/>
  <c r="S64"/>
  <c r="R64"/>
  <c r="P64"/>
  <c r="O64"/>
  <c r="M64"/>
  <c r="L64"/>
  <c r="J64"/>
  <c r="I64"/>
  <c r="G64"/>
  <c r="F64"/>
  <c r="C64"/>
  <c r="V63"/>
  <c r="U63"/>
  <c r="S63"/>
  <c r="R63"/>
  <c r="P63"/>
  <c r="O63"/>
  <c r="M63"/>
  <c r="L63"/>
  <c r="J63"/>
  <c r="I63"/>
  <c r="K63" s="1"/>
  <c r="G63"/>
  <c r="F63"/>
  <c r="C63"/>
  <c r="V62"/>
  <c r="U62"/>
  <c r="S62"/>
  <c r="R62"/>
  <c r="P62"/>
  <c r="O62"/>
  <c r="M62"/>
  <c r="L62"/>
  <c r="J62"/>
  <c r="I62"/>
  <c r="G62"/>
  <c r="F62"/>
  <c r="C62"/>
  <c r="V61"/>
  <c r="U61"/>
  <c r="S61"/>
  <c r="R61"/>
  <c r="P61"/>
  <c r="O61"/>
  <c r="M61"/>
  <c r="L61"/>
  <c r="J61"/>
  <c r="I61"/>
  <c r="G61"/>
  <c r="F61"/>
  <c r="C61"/>
  <c r="V60"/>
  <c r="U60"/>
  <c r="S60"/>
  <c r="R60"/>
  <c r="P60"/>
  <c r="O60"/>
  <c r="M60"/>
  <c r="L60"/>
  <c r="J60"/>
  <c r="I60"/>
  <c r="G60"/>
  <c r="F60"/>
  <c r="C60"/>
  <c r="V59"/>
  <c r="U59"/>
  <c r="S59"/>
  <c r="R59"/>
  <c r="P59"/>
  <c r="O59"/>
  <c r="M59"/>
  <c r="L59"/>
  <c r="J59"/>
  <c r="I59"/>
  <c r="G59"/>
  <c r="F59"/>
  <c r="C59"/>
  <c r="V58"/>
  <c r="U58"/>
  <c r="S58"/>
  <c r="R58"/>
  <c r="P58"/>
  <c r="O58"/>
  <c r="M58"/>
  <c r="L58"/>
  <c r="J58"/>
  <c r="I58"/>
  <c r="G58"/>
  <c r="F58"/>
  <c r="V57"/>
  <c r="U57"/>
  <c r="S57"/>
  <c r="R57"/>
  <c r="P57"/>
  <c r="O57"/>
  <c r="M57"/>
  <c r="L57"/>
  <c r="J57"/>
  <c r="I57"/>
  <c r="G57"/>
  <c r="F57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U50"/>
  <c r="T50"/>
  <c r="S50"/>
  <c r="R50"/>
  <c r="Q50"/>
  <c r="O50"/>
  <c r="N50"/>
  <c r="M50"/>
  <c r="L50"/>
  <c r="K50"/>
  <c r="J50"/>
  <c r="I50"/>
  <c r="H50"/>
  <c r="G50"/>
  <c r="F50"/>
  <c r="E50"/>
  <c r="D50"/>
  <c r="C50"/>
  <c r="U49"/>
  <c r="T49"/>
  <c r="S49"/>
  <c r="R49"/>
  <c r="Q49"/>
  <c r="O49"/>
  <c r="N49"/>
  <c r="M49"/>
  <c r="L49"/>
  <c r="K49"/>
  <c r="J49"/>
  <c r="I49"/>
  <c r="H49"/>
  <c r="G49"/>
  <c r="F49"/>
  <c r="E49"/>
  <c r="D49"/>
  <c r="C49"/>
  <c r="U48"/>
  <c r="T48"/>
  <c r="S48"/>
  <c r="R48"/>
  <c r="Q48"/>
  <c r="P48"/>
  <c r="O48"/>
  <c r="N48"/>
  <c r="M48"/>
  <c r="L48"/>
  <c r="K48"/>
  <c r="J48"/>
  <c r="H48"/>
  <c r="G48"/>
  <c r="F48"/>
  <c r="E48"/>
  <c r="D48"/>
  <c r="C48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U41"/>
  <c r="S41"/>
  <c r="R41"/>
  <c r="Q41"/>
  <c r="P41"/>
  <c r="O41"/>
  <c r="N41"/>
  <c r="M41"/>
  <c r="L41"/>
  <c r="K41"/>
  <c r="J41"/>
  <c r="I41"/>
  <c r="H41"/>
  <c r="G41"/>
  <c r="F41"/>
  <c r="E41"/>
  <c r="D41"/>
  <c r="C41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D68"/>
  <c r="D67"/>
  <c r="D66"/>
  <c r="D65"/>
  <c r="V46"/>
  <c r="V45"/>
  <c r="D62"/>
  <c r="D61"/>
  <c r="D60"/>
  <c r="V41"/>
  <c r="D58"/>
  <c r="C58"/>
  <c r="C57"/>
  <c r="V67" i="1"/>
  <c r="U67"/>
  <c r="S67"/>
  <c r="R67"/>
  <c r="P67"/>
  <c r="Q67" s="1"/>
  <c r="O67"/>
  <c r="M67"/>
  <c r="L67"/>
  <c r="J67"/>
  <c r="I67"/>
  <c r="G67"/>
  <c r="F67"/>
  <c r="D67"/>
  <c r="C67"/>
  <c r="C68" s="1"/>
  <c r="V66"/>
  <c r="U66"/>
  <c r="S66"/>
  <c r="R66"/>
  <c r="T66" s="1"/>
  <c r="P66"/>
  <c r="O66"/>
  <c r="M66"/>
  <c r="N66" s="1"/>
  <c r="L66"/>
  <c r="J66"/>
  <c r="I66"/>
  <c r="G66"/>
  <c r="F66"/>
  <c r="D66"/>
  <c r="C66"/>
  <c r="U65"/>
  <c r="S65"/>
  <c r="R65"/>
  <c r="P65"/>
  <c r="O65"/>
  <c r="M65"/>
  <c r="L65"/>
  <c r="J65"/>
  <c r="I65"/>
  <c r="G65"/>
  <c r="F65"/>
  <c r="C65"/>
  <c r="V64"/>
  <c r="U64"/>
  <c r="S64"/>
  <c r="R64"/>
  <c r="P64"/>
  <c r="O64"/>
  <c r="M64"/>
  <c r="L64"/>
  <c r="J64"/>
  <c r="I64"/>
  <c r="G64"/>
  <c r="F64"/>
  <c r="C64"/>
  <c r="V63"/>
  <c r="U63"/>
  <c r="S63"/>
  <c r="R63"/>
  <c r="T63" s="1"/>
  <c r="P63"/>
  <c r="O63"/>
  <c r="M63"/>
  <c r="L63"/>
  <c r="J63"/>
  <c r="I63"/>
  <c r="G63"/>
  <c r="F63"/>
  <c r="C63"/>
  <c r="V62"/>
  <c r="S62"/>
  <c r="R62"/>
  <c r="P62"/>
  <c r="O62"/>
  <c r="M62"/>
  <c r="L62"/>
  <c r="J62"/>
  <c r="I62"/>
  <c r="G62"/>
  <c r="F62"/>
  <c r="C62"/>
  <c r="V61"/>
  <c r="U61"/>
  <c r="S61"/>
  <c r="R61"/>
  <c r="P61"/>
  <c r="O61"/>
  <c r="M61"/>
  <c r="L61"/>
  <c r="J61"/>
  <c r="I61"/>
  <c r="G61"/>
  <c r="F61"/>
  <c r="C61"/>
  <c r="V60"/>
  <c r="U60"/>
  <c r="S60"/>
  <c r="R60"/>
  <c r="P60"/>
  <c r="O60"/>
  <c r="M60"/>
  <c r="L60"/>
  <c r="J60"/>
  <c r="I60"/>
  <c r="G60"/>
  <c r="F60"/>
  <c r="C60"/>
  <c r="V59"/>
  <c r="U59"/>
  <c r="S59"/>
  <c r="R59"/>
  <c r="P59"/>
  <c r="O59"/>
  <c r="M59"/>
  <c r="L59"/>
  <c r="J59"/>
  <c r="I59"/>
  <c r="G59"/>
  <c r="F59"/>
  <c r="C59"/>
  <c r="V58"/>
  <c r="W58" s="1"/>
  <c r="U58"/>
  <c r="S58"/>
  <c r="R58"/>
  <c r="P58"/>
  <c r="O58"/>
  <c r="M58"/>
  <c r="L58"/>
  <c r="J58"/>
  <c r="I58"/>
  <c r="G58"/>
  <c r="F58"/>
  <c r="C58"/>
  <c r="V57"/>
  <c r="U57"/>
  <c r="S57"/>
  <c r="R57"/>
  <c r="P57"/>
  <c r="Q57" s="1"/>
  <c r="O57"/>
  <c r="M57"/>
  <c r="N57" s="1"/>
  <c r="L57"/>
  <c r="J57"/>
  <c r="I57"/>
  <c r="G57"/>
  <c r="F57"/>
  <c r="V56"/>
  <c r="U56"/>
  <c r="S56"/>
  <c r="R56"/>
  <c r="P56"/>
  <c r="O56"/>
  <c r="M56"/>
  <c r="L56"/>
  <c r="J56"/>
  <c r="I56"/>
  <c r="G56"/>
  <c r="F56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V50"/>
  <c r="E50"/>
  <c r="D50"/>
  <c r="C50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U48"/>
  <c r="T48"/>
  <c r="S48"/>
  <c r="Q48"/>
  <c r="P48"/>
  <c r="O48"/>
  <c r="N48"/>
  <c r="M48"/>
  <c r="L48"/>
  <c r="K48"/>
  <c r="J48"/>
  <c r="I48"/>
  <c r="H48"/>
  <c r="G48"/>
  <c r="F48"/>
  <c r="E48"/>
  <c r="D48"/>
  <c r="C48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R48"/>
  <c r="V47"/>
  <c r="D63"/>
  <c r="V45"/>
  <c r="D61"/>
  <c r="V43"/>
  <c r="D59"/>
  <c r="V41"/>
  <c r="V6"/>
  <c r="C57" s="1"/>
  <c r="V5"/>
  <c r="N59" l="1"/>
  <c r="K61"/>
  <c r="H68"/>
  <c r="C56"/>
  <c r="V17"/>
  <c r="N68"/>
  <c r="W67"/>
  <c r="N67"/>
  <c r="E66"/>
  <c r="T67" i="2"/>
  <c r="H63"/>
  <c r="W57" i="1"/>
  <c r="V33" i="2"/>
  <c r="W58"/>
  <c r="Q67"/>
  <c r="K67" i="1"/>
  <c r="T57"/>
  <c r="H65"/>
  <c r="E67"/>
  <c r="K65"/>
  <c r="K68"/>
  <c r="Q68"/>
  <c r="T65"/>
  <c r="W65" i="2"/>
  <c r="E63" i="1"/>
  <c r="H64"/>
  <c r="T64"/>
  <c r="Q66"/>
  <c r="H67"/>
  <c r="T67"/>
  <c r="T61"/>
  <c r="N65"/>
  <c r="W61"/>
  <c r="N58"/>
  <c r="N63"/>
  <c r="H57"/>
  <c r="W62"/>
  <c r="N62"/>
  <c r="Q62" i="2"/>
  <c r="H61" i="1"/>
  <c r="Q64" i="2"/>
  <c r="N66"/>
  <c r="K68"/>
  <c r="Q63"/>
  <c r="W62"/>
  <c r="K62"/>
  <c r="Q61"/>
  <c r="W67"/>
  <c r="N68"/>
  <c r="V50"/>
  <c r="W61"/>
  <c r="D63"/>
  <c r="E63" s="1"/>
  <c r="K64"/>
  <c r="W64"/>
  <c r="Q68"/>
  <c r="Q57"/>
  <c r="H58"/>
  <c r="Q62" i="1"/>
  <c r="Q65"/>
  <c r="H63"/>
  <c r="W63"/>
  <c r="N64"/>
  <c r="N61"/>
  <c r="V51"/>
  <c r="K56"/>
  <c r="K57"/>
  <c r="H62"/>
  <c r="T62"/>
  <c r="Q64"/>
  <c r="K66"/>
  <c r="T56"/>
  <c r="T68"/>
  <c r="D56"/>
  <c r="N56"/>
  <c r="H59"/>
  <c r="H60"/>
  <c r="N60"/>
  <c r="W60"/>
  <c r="Q60"/>
  <c r="T60"/>
  <c r="K59"/>
  <c r="Q60" i="2"/>
  <c r="N60"/>
  <c r="K58" i="1"/>
  <c r="Q59"/>
  <c r="D57"/>
  <c r="E57" s="1"/>
  <c r="V42"/>
  <c r="V44"/>
  <c r="V46"/>
  <c r="Q56"/>
  <c r="E61"/>
  <c r="D64"/>
  <c r="E64" s="1"/>
  <c r="V48" i="2"/>
  <c r="N58"/>
  <c r="N61"/>
  <c r="T63"/>
  <c r="Q65"/>
  <c r="N67"/>
  <c r="W56" i="1"/>
  <c r="D58"/>
  <c r="E59"/>
  <c r="D60"/>
  <c r="E60" s="1"/>
  <c r="Q61"/>
  <c r="D62"/>
  <c r="E62" s="1"/>
  <c r="Q63"/>
  <c r="H66"/>
  <c r="V52" i="2"/>
  <c r="D59"/>
  <c r="E59" s="1"/>
  <c r="K60"/>
  <c r="N64"/>
  <c r="K66"/>
  <c r="W66"/>
  <c r="V65" i="1"/>
  <c r="W65" s="1"/>
  <c r="V44" i="2"/>
  <c r="T59" i="1"/>
  <c r="K60"/>
  <c r="K62"/>
  <c r="K63"/>
  <c r="K64"/>
  <c r="W64"/>
  <c r="W66"/>
  <c r="V42" i="2"/>
  <c r="T58"/>
  <c r="N63"/>
  <c r="K65"/>
  <c r="H67"/>
  <c r="E62"/>
  <c r="N62"/>
  <c r="T64"/>
  <c r="Q66"/>
  <c r="K58"/>
  <c r="K61"/>
  <c r="N65"/>
  <c r="E58"/>
  <c r="T62"/>
  <c r="Q58"/>
  <c r="W63"/>
  <c r="H56" i="1"/>
  <c r="W60" i="2"/>
  <c r="V40"/>
  <c r="K57"/>
  <c r="D57"/>
  <c r="E68"/>
  <c r="W57"/>
  <c r="E67"/>
  <c r="V39"/>
  <c r="V43"/>
  <c r="V47"/>
  <c r="V49"/>
  <c r="N57"/>
  <c r="E65"/>
  <c r="E66"/>
  <c r="H68"/>
  <c r="T68"/>
  <c r="H57"/>
  <c r="H61"/>
  <c r="H62"/>
  <c r="D64"/>
  <c r="E64" s="1"/>
  <c r="H65"/>
  <c r="H66"/>
  <c r="W68"/>
  <c r="E60"/>
  <c r="T57"/>
  <c r="H60"/>
  <c r="T60"/>
  <c r="T61"/>
  <c r="H64"/>
  <c r="T65"/>
  <c r="T66"/>
  <c r="K67"/>
  <c r="W59"/>
  <c r="T59"/>
  <c r="V40" i="1"/>
  <c r="V39"/>
  <c r="T58"/>
  <c r="W59"/>
  <c r="H58"/>
  <c r="Q58"/>
  <c r="Q59" i="2"/>
  <c r="N59"/>
  <c r="E61"/>
  <c r="H59"/>
  <c r="K59"/>
  <c r="W68" i="1" l="1"/>
  <c r="Q69" i="2"/>
  <c r="K69"/>
  <c r="H69"/>
  <c r="E69"/>
  <c r="T69"/>
  <c r="W69"/>
  <c r="N69"/>
  <c r="E56" i="1"/>
  <c r="V48"/>
  <c r="D65"/>
  <c r="E65" s="1"/>
  <c r="E58"/>
  <c r="V51" i="2"/>
  <c r="E57"/>
  <c r="E68" i="1" l="1"/>
</calcChain>
</file>

<file path=xl/sharedStrings.xml><?xml version="1.0" encoding="utf-8"?>
<sst xmlns="http://schemas.openxmlformats.org/spreadsheetml/2006/main" count="1312" uniqueCount="241">
  <si>
    <t>Θεσσαλονίκη</t>
  </si>
  <si>
    <t>Ρόδος</t>
  </si>
  <si>
    <t>Κως</t>
  </si>
  <si>
    <t>Kάρπαθος</t>
  </si>
  <si>
    <t>Ηράκλειο</t>
  </si>
  <si>
    <t xml:space="preserve">Χανιά </t>
  </si>
  <si>
    <t>Κέρκυρα</t>
  </si>
  <si>
    <t>Ζάκυνθος</t>
  </si>
  <si>
    <t>Κεφαλονιά</t>
  </si>
  <si>
    <t xml:space="preserve">Άκτιο </t>
  </si>
  <si>
    <t>Μύκονος</t>
  </si>
  <si>
    <t>Σαντορίνη</t>
  </si>
  <si>
    <t>Άραξος</t>
  </si>
  <si>
    <t>Καλαμάτα</t>
  </si>
  <si>
    <t>Σάμος</t>
  </si>
  <si>
    <t>Σκιάθος</t>
  </si>
  <si>
    <t>Καβάλα</t>
  </si>
  <si>
    <t>Μυτιλήνη</t>
  </si>
  <si>
    <t>Σύνολο</t>
  </si>
  <si>
    <t>Thessaloniki</t>
  </si>
  <si>
    <t>Rhodes</t>
  </si>
  <si>
    <t>Kos</t>
  </si>
  <si>
    <t>Κarpathos</t>
  </si>
  <si>
    <t>Herakleion</t>
  </si>
  <si>
    <t>Chania</t>
  </si>
  <si>
    <t>Corfu</t>
  </si>
  <si>
    <t>Zakynthos</t>
  </si>
  <si>
    <t>Kefalonia</t>
  </si>
  <si>
    <t xml:space="preserve">Aktio </t>
  </si>
  <si>
    <t>Mykonos</t>
  </si>
  <si>
    <t>Santorini</t>
  </si>
  <si>
    <t>Araxos</t>
  </si>
  <si>
    <t>Kalamata</t>
  </si>
  <si>
    <t>Samos</t>
  </si>
  <si>
    <t>Skiathos</t>
  </si>
  <si>
    <t>Kavala</t>
  </si>
  <si>
    <t>Mytilene</t>
  </si>
  <si>
    <t>Total</t>
  </si>
  <si>
    <t>Ιανoυάριος</t>
  </si>
  <si>
    <t>January</t>
  </si>
  <si>
    <t>II</t>
  </si>
  <si>
    <t>Φεβρουάριος</t>
  </si>
  <si>
    <t>February</t>
  </si>
  <si>
    <t xml:space="preserve">Μάρτιος </t>
  </si>
  <si>
    <t>March</t>
  </si>
  <si>
    <t>Απρίλιος</t>
  </si>
  <si>
    <t>April</t>
  </si>
  <si>
    <t>Μάιος</t>
  </si>
  <si>
    <t>May</t>
  </si>
  <si>
    <t>Ιούνιος</t>
  </si>
  <si>
    <t>June</t>
  </si>
  <si>
    <t>Ιούλιος</t>
  </si>
  <si>
    <t>July</t>
  </si>
  <si>
    <t xml:space="preserve">Αύγουστος </t>
  </si>
  <si>
    <t>August</t>
  </si>
  <si>
    <t xml:space="preserve">Σεπτέμβριος </t>
  </si>
  <si>
    <t xml:space="preserve">September </t>
  </si>
  <si>
    <t>Οκτώβριος</t>
  </si>
  <si>
    <t>Οctober</t>
  </si>
  <si>
    <t>Νοέμβριος</t>
  </si>
  <si>
    <t>Νovember</t>
  </si>
  <si>
    <t>Δεκέμβριος</t>
  </si>
  <si>
    <t>December</t>
  </si>
  <si>
    <t>Τρέχον έτος</t>
  </si>
  <si>
    <t>ytd</t>
  </si>
  <si>
    <t xml:space="preserve">Αθήνα </t>
  </si>
  <si>
    <t>Χανιά</t>
  </si>
  <si>
    <t>Athens</t>
  </si>
  <si>
    <t xml:space="preserve">Kefalonia </t>
  </si>
  <si>
    <t>Μάρτιος</t>
  </si>
  <si>
    <t>Αύγουστος</t>
  </si>
  <si>
    <t>Σεπτέμβριος</t>
  </si>
  <si>
    <t>September</t>
  </si>
  <si>
    <t>% Μεταβολή</t>
  </si>
  <si>
    <t>% Change</t>
  </si>
  <si>
    <t>Σύνολο (χωρίς Αθήνα)</t>
  </si>
  <si>
    <t>Δωδεκάνησα</t>
  </si>
  <si>
    <t>Κρήτη</t>
  </si>
  <si>
    <t>Ιόνιο</t>
  </si>
  <si>
    <t>Κυκλάδες</t>
  </si>
  <si>
    <t>Πελοπόννησος</t>
  </si>
  <si>
    <t xml:space="preserve">Λοιπά </t>
  </si>
  <si>
    <t>Total (without Athens)</t>
  </si>
  <si>
    <t>Dodecanese</t>
  </si>
  <si>
    <t>Crete</t>
  </si>
  <si>
    <t>Ionian islands</t>
  </si>
  <si>
    <t>Cyclades</t>
  </si>
  <si>
    <t>Peloponnese</t>
  </si>
  <si>
    <t xml:space="preserve">Other </t>
  </si>
  <si>
    <t>(1): Τα στοιχεία αφορούν σε αφίξεις επιβατών με διεθνείς πτήσεις ανεξάρτητα τόπου κατοικίας. Εξαίρεση αποτελούν τα στοιχεία για το αεροδρόμιο της Αθήνας τα οποία αφορούν αποκλειστικά σε κατοίκους εξωτερικού.</t>
  </si>
  <si>
    <t>(1): The data refers to passengers on international flights, irrespective of place of residence, with the exception of the data for Athens airport which only includes passengers residing outside Greece.</t>
  </si>
  <si>
    <t>(2): Τα στοιχεία του τελευταίου διαθέσιμου μήνα για το αεροδρόμιο της Αθήνας αποτελούν εκτίμηση του SETE Intelligence.</t>
  </si>
  <si>
    <t>(2): The data for the last available month for Athens airport are a SETE Intelligence estimate.</t>
  </si>
  <si>
    <t>(3): Δωδεκάνησα: Ρόδος &amp; Κως, Κρήτη: Ηράκλειο &amp; Χανιά, Ιόνιο: Κερκυρα &amp; Ζάκυνθος &amp; Κεφαλονιά &amp; Άκτιο, Κυκλάδες: Μύκονος &amp; Σαντορίνη, Πελοπόννησος: Άραξος &amp; Καλαμάτα, Λοιπά: Σάμος &amp; Σκιάθος &amp; Καβάλα</t>
  </si>
  <si>
    <t>(3): Dodecanese: Rhodes &amp; Kos, Crete: Herakleion &amp; Chania, Ionian islands: Corfu &amp; Zakynthos &amp; Kefalonia &amp; Aktio, Cyclades: Mykonos &amp; Santorini, Peloponnese: Araxos &amp; Kalamata, Other: Samos &amp; Skiathos &amp; Kavala</t>
  </si>
  <si>
    <t>(4): Τύπος Ι: Τελικά στοιχεία ΥΠΑ  - Τύπος II: Προσωρινά στοιχεία ΥΠΑ - υπόκεινται σε αναθεώρηση</t>
  </si>
  <si>
    <t>(4): Type I: Final data from CAA  - Type II:Provisional data from CAA - subject to revision</t>
  </si>
  <si>
    <t>Πηγή: Υπηρεσία Πολιτικής Αεροπορίας (ΥΠΑ)  και Διεθνής  Αερολιμένας Αθηνών (ΔΑΑ) - Επεξεργασία: SETE Intelligence</t>
  </si>
  <si>
    <t>Source: Civil Aviation Authority (CAA) and Athens International Airport (AIA) - Processing: SETE Intelligence</t>
  </si>
  <si>
    <t>Τα στοιχεία υπόκεινται σε αλλαγές λόγω δημοσίευσης πιο πρόσφατων στοιχείων από τις πηγές. (βλ. αν. "Τύπος")</t>
  </si>
  <si>
    <t>Data are subject to changes (See above "Type")</t>
  </si>
  <si>
    <t>ΝΥΜΦΑΙΑ</t>
  </si>
  <si>
    <t>ΝΙΚΗ</t>
  </si>
  <si>
    <t>ΚΡΥΣΤΑΛΛΟΠΗΓΗ</t>
  </si>
  <si>
    <t>ΑΓ ΚΩΝ/ΝΟΣ</t>
  </si>
  <si>
    <t>ΟΡΜΕΝΙΟ</t>
  </si>
  <si>
    <t xml:space="preserve">ΚΥΠΡΙΝΟΣ </t>
  </si>
  <si>
    <t xml:space="preserve">ΚΑΣΤΑΝΙΕΣ </t>
  </si>
  <si>
    <t xml:space="preserve">ΚΗΠΟΙ </t>
  </si>
  <si>
    <t xml:space="preserve">ΔΟΙΡΑΝΗ </t>
  </si>
  <si>
    <t>ΕΥΖΩΝOI</t>
  </si>
  <si>
    <t xml:space="preserve">ΚΑΚΑΒΙΑ </t>
  </si>
  <si>
    <t xml:space="preserve">ΜΕΡΤΖΑΝΗ </t>
  </si>
  <si>
    <t>ΕΞΟΧΗ</t>
  </si>
  <si>
    <t>ΠΡΟΜΑΧΩΝΑΣ</t>
  </si>
  <si>
    <t>ΣΑΓΙΑΔΑ</t>
  </si>
  <si>
    <t>ΣΥΝΟΛΟ</t>
  </si>
  <si>
    <t>NYMFAIA</t>
  </si>
  <si>
    <t>NIKI</t>
  </si>
  <si>
    <t>KRYSTALLOPIGI</t>
  </si>
  <si>
    <t>AG. KONSTANTINOS</t>
  </si>
  <si>
    <t>ORMENIO</t>
  </si>
  <si>
    <t>KYPRINOS</t>
  </si>
  <si>
    <t>KASTANIES</t>
  </si>
  <si>
    <t>KIPOI</t>
  </si>
  <si>
    <t>DOIRANI</t>
  </si>
  <si>
    <t>EVZONOI</t>
  </si>
  <si>
    <t>KAKAVIA</t>
  </si>
  <si>
    <t>MERTZANI</t>
  </si>
  <si>
    <t>EXOCHI</t>
  </si>
  <si>
    <t>PROMACHONAS</t>
  </si>
  <si>
    <t>SAGIADA</t>
  </si>
  <si>
    <t>TOTAL</t>
  </si>
  <si>
    <t>Περιοχές*
Regions</t>
  </si>
  <si>
    <t xml:space="preserve">3ΕΘΝΕΣ </t>
  </si>
  <si>
    <t>AΛBANIA</t>
  </si>
  <si>
    <t>ΒΟΥΛΓΑΡΙΑ</t>
  </si>
  <si>
    <t>ΠΓΔΜ</t>
  </si>
  <si>
    <t>ΤΟΥΡΚΙΑ</t>
  </si>
  <si>
    <t>TRIPPOINT</t>
  </si>
  <si>
    <t>ALBANIA</t>
  </si>
  <si>
    <t>BULGARIA</t>
  </si>
  <si>
    <t>FYROM</t>
  </si>
  <si>
    <t>ΤURKEY</t>
  </si>
  <si>
    <t>Πηγή: Μεθοριακοί  σταθμοί – Επεξεργασία SETE INTELLIGENCE</t>
  </si>
  <si>
    <t>Source: Border checkpoints –Processing: SETE INTELLIGENCE</t>
  </si>
  <si>
    <t>* 3εθνές:  Ορμένιο &amp; Κυπρίνος, Αλβανία: Κακαβιά &amp; Κρυσταλλοπηγή &amp; Σαγιάδα &amp; Μέρτζανη, Βουλγαρία: Νυμφαία &amp; Προμαχώνας &amp; Εξοχή &amp; Αγ. Κων/νος, ΠΓΔΜ: Εύζωνοι &amp; Δοϊράνη &amp; Νίκη, Τουρκία: Καστανιές &amp; Κήποι</t>
  </si>
  <si>
    <t>*Tripoint: Ormenio &amp; Kyprinos, Albania: Kakavia &amp;Krystallopigi &amp; Sagiada &amp; Mertzani , Bulgaria: Nymfaia &amp; Promachonas &amp; Exochi &amp; Ag. Konstantinos, FYROM: Evzonoi &amp; Doirani &amp; Niki, Turkey: Kastanie &amp; Ormenio</t>
  </si>
  <si>
    <t>Ιανουάριος</t>
  </si>
  <si>
    <t>Januray</t>
  </si>
  <si>
    <t>Februray</t>
  </si>
  <si>
    <t>Tρέχον έτος</t>
  </si>
  <si>
    <t>(1): Επιβάτης που κάνει ταξίδι μετ’ επιστροφής, μετριέται δύο φορές: και κατά την άφιξή του στον προορισμό του και κατά την επιστροφή του στην έδρα του.</t>
  </si>
  <si>
    <t>(1): A paassnger taking a return trip is counted twice, upon arrival at his destination and upon returning home</t>
  </si>
  <si>
    <t>(3): Δωδεκάνησα: Ρόδος &amp; Κως  &amp;Kάρπαθος, Κρήτη: Ηράκλειο &amp; Χανιά, Ιόνιο: Κερκυρα &amp; Ζάκυνθος &amp; Κεφαλονιά &amp; Άκτιο, Κυκλάδες: Μύκονος &amp; Σαντορίνη, Πελοπόννησος: Άραξος &amp; Καλαμάτα, Λοιπά: Σάμος &amp; Σκιάθος &amp; Καβάλα &amp; Μυτιλήνη</t>
  </si>
  <si>
    <t>(3): Dodecanese: Rhodes &amp; Kos &amp; Κarpathos, Crete: Herakleion &amp; Chania, Ionian islands: Corfu &amp; Zakynthos &amp; Kefalonia &amp; Aktio, Cyclades: Mykonos &amp; Santorini, Peloponnese: Araxos &amp; Kalamata, Other: Samos &amp; Skiathos &amp; Kavala &amp; Mytilene</t>
  </si>
  <si>
    <t>ΑΦΙΞΕΙΣ σε χιλιάδες</t>
  </si>
  <si>
    <t>Χώρες ΕΕ-28</t>
  </si>
  <si>
    <t>Χώρες 
Ζώνης Ευρώ</t>
  </si>
  <si>
    <t>εκ των οποίων</t>
  </si>
  <si>
    <t>Χώρες εκτός Ζώνης Ευρώ</t>
  </si>
  <si>
    <t>Λοιπές Χώρες</t>
  </si>
  <si>
    <t>Σύνολο 
Έρ. Συνόρων</t>
  </si>
  <si>
    <t>Κρουαζιέρες</t>
  </si>
  <si>
    <t>Γαλλία</t>
  </si>
  <si>
    <t>Γερμανία</t>
  </si>
  <si>
    <t>Ην. Βασίλειο</t>
  </si>
  <si>
    <t>ΗΠΑ</t>
  </si>
  <si>
    <t>Ρωσία</t>
  </si>
  <si>
    <t>Πηγή:  ΤτΕ - Επεξεργασία στοιχείων: SETE Intelligence</t>
  </si>
  <si>
    <t>Τα στοιχεία είναι προσωρινά και υπόκεινται σε αλλάγες</t>
  </si>
  <si>
    <t>Τα στοιχεία είναι προσωρινα και υπόκεινται σε αλλάγες</t>
  </si>
  <si>
    <t>Countries  ΕΕ-28</t>
  </si>
  <si>
    <t>Eurozone</t>
  </si>
  <si>
    <t>France</t>
  </si>
  <si>
    <t>Germany</t>
  </si>
  <si>
    <t>non Eurozone</t>
  </si>
  <si>
    <t>of which</t>
  </si>
  <si>
    <t>USA</t>
  </si>
  <si>
    <t>Russia</t>
  </si>
  <si>
    <t xml:space="preserve">Total   </t>
  </si>
  <si>
    <t>Boarder survey</t>
  </si>
  <si>
    <t xml:space="preserve">Cruises </t>
  </si>
  <si>
    <t xml:space="preserve">%Changes </t>
  </si>
  <si>
    <t>U.K.</t>
  </si>
  <si>
    <t>Other</t>
  </si>
  <si>
    <t>Source:BoG - Processing:SETE Intelligence</t>
  </si>
  <si>
    <t xml:space="preserve">Provisonal data </t>
  </si>
  <si>
    <t>ΕΙΣΠΡΑΞΕΙΣ σε εκατ. €</t>
  </si>
  <si>
    <t>ΑRRIVALS in thousands</t>
  </si>
  <si>
    <t>Receipts  in mil. €</t>
  </si>
  <si>
    <r>
      <t>Αθήνα</t>
    </r>
    <r>
      <rPr>
        <vertAlign val="superscript"/>
        <sz val="11"/>
        <color theme="0"/>
        <rFont val="Calibri"/>
        <family val="2"/>
        <charset val="161"/>
        <scheme val="minor"/>
      </rPr>
      <t xml:space="preserve">2 </t>
    </r>
  </si>
  <si>
    <r>
      <t>Athens</t>
    </r>
    <r>
      <rPr>
        <vertAlign val="superscript"/>
        <sz val="11"/>
        <color theme="0"/>
        <rFont val="Calibri"/>
        <family val="2"/>
        <charset val="161"/>
        <scheme val="minor"/>
      </rPr>
      <t xml:space="preserve">2 </t>
    </r>
  </si>
  <si>
    <r>
      <t>Tύπος</t>
    </r>
    <r>
      <rPr>
        <vertAlign val="superscript"/>
        <sz val="11"/>
        <color theme="0"/>
        <rFont val="Calibri"/>
        <family val="2"/>
        <charset val="161"/>
        <scheme val="minor"/>
      </rPr>
      <t>4</t>
    </r>
  </si>
  <si>
    <r>
      <t>Type</t>
    </r>
    <r>
      <rPr>
        <vertAlign val="superscript"/>
        <sz val="11"/>
        <color theme="0"/>
        <rFont val="Calibri"/>
        <family val="2"/>
        <charset val="161"/>
        <scheme val="minor"/>
      </rPr>
      <t>4</t>
    </r>
  </si>
  <si>
    <r>
      <t>Περιοχές</t>
    </r>
    <r>
      <rPr>
        <vertAlign val="superscript"/>
        <sz val="11"/>
        <color theme="0"/>
        <rFont val="Calibri"/>
        <family val="2"/>
        <charset val="161"/>
        <scheme val="minor"/>
      </rPr>
      <t>3</t>
    </r>
    <r>
      <rPr>
        <sz val="11"/>
        <color theme="0"/>
        <rFont val="Calibri"/>
        <family val="2"/>
        <charset val="161"/>
        <scheme val="minor"/>
      </rPr>
      <t xml:space="preserve">
Regions</t>
    </r>
    <r>
      <rPr>
        <vertAlign val="superscript"/>
        <sz val="11"/>
        <color theme="0"/>
        <rFont val="Calibri"/>
        <family val="2"/>
        <charset val="161"/>
        <scheme val="minor"/>
      </rPr>
      <t>3</t>
    </r>
  </si>
  <si>
    <t>Δ2016/2015</t>
  </si>
  <si>
    <t xml:space="preserve">ytd </t>
  </si>
  <si>
    <t>Απασχόληση (ημέρες)</t>
  </si>
  <si>
    <t>επιχειρήσεις με &gt;=10 εργαζόμενους</t>
  </si>
  <si>
    <t>επιχειρήσεις με &lt;10 εργαζόμενους</t>
  </si>
  <si>
    <t>όλες οι επιχειρήσεις</t>
  </si>
  <si>
    <t xml:space="preserve">Σύνολο </t>
  </si>
  <si>
    <t xml:space="preserve">% Μεταβολή </t>
  </si>
  <si>
    <t>Employment (days)</t>
  </si>
  <si>
    <t>Enterprises with &gt;=10 employees</t>
  </si>
  <si>
    <t>Enterprises with &lt;10 employees</t>
  </si>
  <si>
    <t>Enterprises Total</t>
  </si>
  <si>
    <t>Remuneration (€)</t>
  </si>
  <si>
    <t>Αμοιβές 
(€)</t>
  </si>
  <si>
    <t>Employment Data in Hotels and Restaurants</t>
  </si>
  <si>
    <t>Full Time Employees</t>
  </si>
  <si>
    <t>Πηγή: ΙΚA, επεξεργασία: SETE Intelligence</t>
  </si>
  <si>
    <t>Source: Social Insurance Agency (IKA), processing: SETE Intelligence</t>
  </si>
  <si>
    <t>Ασφαλισμένοι Πληρ. Απ/σης</t>
  </si>
  <si>
    <t>N.A</t>
  </si>
  <si>
    <t xml:space="preserve">Στοιχεία Απασχόλησης στον κλάδο "Ξενοδοχεία και Εστιατόρια" </t>
  </si>
  <si>
    <t>Ι</t>
  </si>
  <si>
    <t xml:space="preserve">ΔΕΙΚΤΕΣ ΚΥΚΛΟΥ ΕΡΓΑΣΙΩΝ ANA TPIMHNO 2010-2016 </t>
  </si>
  <si>
    <t>ΠΟΣΟΣΤΙΑΙΕΣ ΜΕΤΑΒΟΛΕΣ</t>
  </si>
  <si>
    <t>2011/2010</t>
  </si>
  <si>
    <t>2012/2011</t>
  </si>
  <si>
    <t>2013/2012</t>
  </si>
  <si>
    <t>2014/2013</t>
  </si>
  <si>
    <t>2015/2014</t>
  </si>
  <si>
    <t>2016/2015</t>
  </si>
  <si>
    <t>Q1</t>
  </si>
  <si>
    <t>Q2</t>
  </si>
  <si>
    <t>Q3</t>
  </si>
  <si>
    <t>Q4</t>
  </si>
  <si>
    <t>Πηγή: EΛ.ΣΤΑΤ.  επεξεργασία: SETE Intelligence</t>
  </si>
  <si>
    <t xml:space="preserve">ΔΚΕ στις υπηρεσίες παροχής καταλύµατος και εστίασης </t>
  </si>
  <si>
    <t>ΔΚΕ των ταξιδιωτικών πρακτορείων, γραφείων οργανωμένων ταξιδιών, υπηρεσιών κρατήσεων και συναφείς δραστηριότητες</t>
  </si>
  <si>
    <t>ΔΚΕ στις αεροπορικές μεταφορές</t>
  </si>
  <si>
    <t>ΔΚΕ στις πλωτές μεταφορές</t>
  </si>
  <si>
    <t xml:space="preserve">ΟΔΙΚΕΣ ΑΦΙΞΕΙΣ - ΔΕΚΕΜΒΡΙΟΣ 2016 </t>
  </si>
  <si>
    <t>ROAD ARRIVALS - DECEMBER 2016</t>
  </si>
  <si>
    <r>
      <t>ΔΙΕΘΝΕΙΣ ΑΦΙΞΕΙΣ</t>
    </r>
    <r>
      <rPr>
        <b/>
        <vertAlign val="superscript"/>
        <sz val="14"/>
        <rFont val="Calibri"/>
        <family val="2"/>
        <charset val="161"/>
      </rPr>
      <t>1</t>
    </r>
    <r>
      <rPr>
        <b/>
        <sz val="14"/>
        <rFont val="Calibri"/>
        <family val="2"/>
      </rPr>
      <t xml:space="preserve"> ΣΤΑ ΚΥΡΙΟΤΕΡΑ ΑΕΡΟΔΡΟΜΙΑ, ΔΕΚΕΜΒΡΙΟΣ  2016 -  ΠΡΟΣΩΡΙΝΑ ΣΤΟΙΧΕΙΑ  </t>
    </r>
  </si>
  <si>
    <r>
      <t>INTERNATIONAL ARRIVALS</t>
    </r>
    <r>
      <rPr>
        <b/>
        <vertAlign val="superscript"/>
        <sz val="14"/>
        <rFont val="Calibri"/>
        <family val="2"/>
        <charset val="161"/>
      </rPr>
      <t>1</t>
    </r>
    <r>
      <rPr>
        <b/>
        <sz val="14"/>
        <rFont val="Calibri"/>
        <family val="2"/>
      </rPr>
      <t xml:space="preserve"> AT  MAIN  GREEK AIRPORTS, DECEMBER 2016 -  PROVISIONAL DATA  </t>
    </r>
  </si>
  <si>
    <r>
      <t xml:space="preserve"> ARRIVALS</t>
    </r>
    <r>
      <rPr>
        <b/>
        <vertAlign val="superscript"/>
        <sz val="14"/>
        <rFont val="Calibri"/>
        <family val="2"/>
        <charset val="161"/>
      </rPr>
      <t>1</t>
    </r>
    <r>
      <rPr>
        <b/>
        <sz val="14"/>
        <rFont val="Calibri"/>
        <family val="2"/>
      </rPr>
      <t xml:space="preserve"> AT  MAIN  GREEK AIRPORTS, DECEMBER 2016 -  PROVISIONAL DATA  </t>
    </r>
  </si>
  <si>
    <r>
      <t xml:space="preserve"> ΑΦΙΞΕΙΣ ΕΣΩΤΕΡΙΚΟΥ</t>
    </r>
    <r>
      <rPr>
        <b/>
        <vertAlign val="superscript"/>
        <sz val="14"/>
        <rFont val="Calibri"/>
        <family val="2"/>
        <charset val="161"/>
      </rPr>
      <t>1</t>
    </r>
    <r>
      <rPr>
        <b/>
        <sz val="14"/>
        <rFont val="Calibri"/>
        <family val="2"/>
      </rPr>
      <t xml:space="preserve"> ΣΤΑ ΚΥΡΙΟΤΕΡΑ ΑΕΡΟΔΡΟΜΙΑ, ΔΕΚΕΜΒΡΙΟΣ  2016 -  ΠΡΟΣΩΡΙΝΑ ΣΤΟΙΧΕΙΑ  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</si>
</sst>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_-* #,##0.00_-;\-* #,##0.00_-;_-* &quot;-&quot;??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14"/>
      <name val="Calibri"/>
      <family val="2"/>
    </font>
    <font>
      <b/>
      <vertAlign val="superscript"/>
      <sz val="14"/>
      <name val="Calibri"/>
      <family val="2"/>
      <charset val="161"/>
    </font>
    <font>
      <sz val="11"/>
      <name val="Calibri"/>
      <family val="2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161"/>
    </font>
    <font>
      <sz val="11"/>
      <color theme="1"/>
      <name val="Calibri"/>
      <family val="2"/>
    </font>
    <font>
      <b/>
      <sz val="11"/>
      <name val="Calibri"/>
      <family val="2"/>
      <charset val="161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30"/>
      <name val="Calibri"/>
      <family val="2"/>
    </font>
    <font>
      <b/>
      <sz val="12"/>
      <color theme="1"/>
      <name val="Calibri"/>
      <family val="2"/>
      <charset val="161"/>
      <scheme val="minor"/>
    </font>
    <font>
      <i/>
      <sz val="11"/>
      <color rgb="FF000000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charset val="161"/>
    </font>
    <font>
      <b/>
      <sz val="12"/>
      <color rgb="FF3A669C"/>
      <name val="Calibri"/>
      <family val="2"/>
      <charset val="161"/>
      <scheme val="minor"/>
    </font>
    <font>
      <b/>
      <i/>
      <sz val="11"/>
      <color theme="0"/>
      <name val="Calibri"/>
      <family val="2"/>
      <charset val="161"/>
      <scheme val="minor"/>
    </font>
    <font>
      <b/>
      <i/>
      <sz val="10"/>
      <color theme="0"/>
      <name val="Calibri"/>
      <family val="2"/>
      <charset val="161"/>
      <scheme val="minor"/>
    </font>
    <font>
      <vertAlign val="superscript"/>
      <sz val="11"/>
      <color theme="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2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1F4E79"/>
      <name val="Calibri"/>
      <family val="2"/>
      <charset val="161"/>
      <scheme val="minor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59999389629810485"/>
        <bgColor theme="4" tint="0.59999389629810485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0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0"/>
      </right>
      <top style="thin">
        <color theme="4" tint="0.39997558519241921"/>
      </top>
      <bottom style="thin">
        <color theme="4" tint="0.79998168889431442"/>
      </bottom>
      <diagonal/>
    </border>
    <border>
      <left/>
      <right style="thin">
        <color theme="0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0"/>
      </right>
      <top style="thin">
        <color theme="4" tint="0.79998168889431442"/>
      </top>
      <bottom style="thin">
        <color theme="4" tint="0.39997558519241921"/>
      </bottom>
      <diagonal/>
    </border>
  </borders>
  <cellStyleXfs count="31">
    <xf numFmtId="0" fontId="0" fillId="0" borderId="0"/>
    <xf numFmtId="9" fontId="6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0"/>
    <xf numFmtId="0" fontId="6" fillId="0" borderId="0"/>
    <xf numFmtId="0" fontId="14" fillId="0" borderId="0"/>
    <xf numFmtId="0" fontId="33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2" fillId="2" borderId="0" applyNumberFormat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43" fillId="0" borderId="0"/>
  </cellStyleXfs>
  <cellXfs count="240">
    <xf numFmtId="0" fontId="0" fillId="0" borderId="0" xfId="0"/>
    <xf numFmtId="0" fontId="9" fillId="3" borderId="1" xfId="3" applyBorder="1" applyAlignment="1">
      <alignment horizontal="right" vertical="center"/>
    </xf>
    <xf numFmtId="0" fontId="9" fillId="3" borderId="2" xfId="3" applyBorder="1" applyAlignment="1">
      <alignment horizontal="center" vertical="center"/>
    </xf>
    <xf numFmtId="0" fontId="9" fillId="3" borderId="3" xfId="3" applyBorder="1" applyAlignment="1">
      <alignment horizontal="right"/>
    </xf>
    <xf numFmtId="3" fontId="9" fillId="3" borderId="3" xfId="3" applyNumberFormat="1" applyBorder="1" applyAlignment="1">
      <alignment horizontal="right"/>
    </xf>
    <xf numFmtId="0" fontId="9" fillId="3" borderId="3" xfId="3" applyBorder="1" applyAlignment="1">
      <alignment horizontal="center"/>
    </xf>
    <xf numFmtId="0" fontId="9" fillId="3" borderId="4" xfId="3" applyBorder="1" applyAlignment="1">
      <alignment horizontal="center" vertical="center"/>
    </xf>
    <xf numFmtId="0" fontId="9" fillId="3" borderId="5" xfId="3" applyBorder="1" applyAlignment="1">
      <alignment horizontal="center" vertical="center"/>
    </xf>
    <xf numFmtId="0" fontId="13" fillId="4" borderId="3" xfId="0" applyFont="1" applyFill="1" applyBorder="1" applyAlignment="1">
      <alignment horizontal="left"/>
    </xf>
    <xf numFmtId="3" fontId="13" fillId="4" borderId="3" xfId="4" applyNumberFormat="1" applyFont="1" applyFill="1" applyBorder="1" applyAlignment="1">
      <alignment horizontal="right"/>
    </xf>
    <xf numFmtId="3" fontId="13" fillId="4" borderId="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3" fontId="13" fillId="0" borderId="3" xfId="4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0" fontId="13" fillId="4" borderId="3" xfId="0" applyFont="1" applyFill="1" applyBorder="1"/>
    <xf numFmtId="0" fontId="13" fillId="0" borderId="3" xfId="0" applyFont="1" applyBorder="1"/>
    <xf numFmtId="3" fontId="15" fillId="0" borderId="3" xfId="0" applyNumberFormat="1" applyFont="1" applyBorder="1" applyAlignment="1">
      <alignment horizontal="right"/>
    </xf>
    <xf numFmtId="3" fontId="15" fillId="4" borderId="3" xfId="0" applyNumberFormat="1" applyFont="1" applyFill="1" applyBorder="1" applyAlignment="1">
      <alignment horizontal="right"/>
    </xf>
    <xf numFmtId="3" fontId="0" fillId="0" borderId="3" xfId="0" applyNumberFormat="1" applyFont="1" applyBorder="1"/>
    <xf numFmtId="3" fontId="16" fillId="4" borderId="3" xfId="0" applyNumberFormat="1" applyFont="1" applyFill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8" fillId="2" borderId="3" xfId="2" applyNumberFormat="1" applyFont="1" applyBorder="1" applyAlignment="1">
      <alignment horizontal="right"/>
    </xf>
    <xf numFmtId="0" fontId="5" fillId="0" borderId="7" xfId="2" applyFill="1" applyBorder="1"/>
    <xf numFmtId="3" fontId="5" fillId="0" borderId="7" xfId="2" applyNumberFormat="1" applyFill="1" applyBorder="1" applyAlignment="1">
      <alignment horizontal="right"/>
    </xf>
    <xf numFmtId="3" fontId="5" fillId="0" borderId="7" xfId="2" applyNumberFormat="1" applyFill="1" applyBorder="1" applyAlignment="1">
      <alignment horizontal="center"/>
    </xf>
    <xf numFmtId="0" fontId="8" fillId="2" borderId="3" xfId="2" applyFont="1" applyBorder="1"/>
    <xf numFmtId="3" fontId="10" fillId="5" borderId="3" xfId="0" applyNumberFormat="1" applyFont="1" applyFill="1" applyBorder="1" applyAlignment="1">
      <alignment horizontal="left"/>
    </xf>
    <xf numFmtId="0" fontId="17" fillId="0" borderId="0" xfId="0" applyFont="1"/>
    <xf numFmtId="0" fontId="13" fillId="0" borderId="0" xfId="0" applyFont="1"/>
    <xf numFmtId="3" fontId="13" fillId="0" borderId="0" xfId="0" applyNumberFormat="1" applyFont="1"/>
    <xf numFmtId="3" fontId="18" fillId="4" borderId="3" xfId="0" applyNumberFormat="1" applyFont="1" applyFill="1" applyBorder="1" applyAlignment="1">
      <alignment horizontal="left"/>
    </xf>
    <xf numFmtId="164" fontId="18" fillId="4" borderId="3" xfId="1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left"/>
    </xf>
    <xf numFmtId="164" fontId="18" fillId="6" borderId="3" xfId="1" applyNumberFormat="1" applyFont="1" applyFill="1" applyBorder="1" applyAlignment="1">
      <alignment horizontal="right"/>
    </xf>
    <xf numFmtId="3" fontId="18" fillId="6" borderId="3" xfId="0" applyNumberFormat="1" applyFont="1" applyFill="1" applyBorder="1" applyAlignment="1">
      <alignment horizontal="left"/>
    </xf>
    <xf numFmtId="9" fontId="18" fillId="4" borderId="3" xfId="1" applyFont="1" applyFill="1" applyBorder="1" applyAlignment="1">
      <alignment horizontal="right"/>
    </xf>
    <xf numFmtId="164" fontId="10" fillId="5" borderId="3" xfId="1" applyNumberFormat="1" applyFont="1" applyFill="1" applyBorder="1" applyAlignment="1">
      <alignment horizontal="right"/>
    </xf>
    <xf numFmtId="3" fontId="19" fillId="7" borderId="0" xfId="0" applyNumberFormat="1" applyFont="1" applyFill="1"/>
    <xf numFmtId="0" fontId="9" fillId="3" borderId="3" xfId="3" applyFont="1" applyBorder="1" applyAlignment="1">
      <alignment horizontal="right"/>
    </xf>
    <xf numFmtId="3" fontId="18" fillId="4" borderId="3" xfId="0" applyNumberFormat="1" applyFont="1" applyFill="1" applyBorder="1" applyAlignment="1">
      <alignment horizontal="right"/>
    </xf>
    <xf numFmtId="3" fontId="18" fillId="7" borderId="3" xfId="0" applyNumberFormat="1" applyFont="1" applyFill="1" applyBorder="1" applyAlignment="1">
      <alignment horizontal="left"/>
    </xf>
    <xf numFmtId="3" fontId="18" fillId="6" borderId="3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9" fontId="18" fillId="0" borderId="3" xfId="1" applyFont="1" applyFill="1" applyBorder="1" applyAlignment="1">
      <alignment horizontal="right"/>
    </xf>
    <xf numFmtId="164" fontId="18" fillId="0" borderId="3" xfId="1" applyNumberFormat="1" applyFont="1" applyFill="1" applyBorder="1" applyAlignment="1">
      <alignment horizontal="right"/>
    </xf>
    <xf numFmtId="164" fontId="18" fillId="7" borderId="3" xfId="1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left"/>
    </xf>
    <xf numFmtId="3" fontId="10" fillId="5" borderId="3" xfId="1" applyNumberFormat="1" applyFont="1" applyFill="1" applyBorder="1" applyAlignment="1">
      <alignment horizontal="right"/>
    </xf>
    <xf numFmtId="0" fontId="0" fillId="0" borderId="0" xfId="0" applyFill="1"/>
    <xf numFmtId="0" fontId="20" fillId="0" borderId="0" xfId="5" applyFont="1" applyFill="1" applyAlignment="1">
      <alignment horizontal="left" readingOrder="1"/>
    </xf>
    <xf numFmtId="0" fontId="13" fillId="0" borderId="0" xfId="5" applyFont="1" applyFill="1"/>
    <xf numFmtId="0" fontId="13" fillId="0" borderId="0" xfId="5" applyFont="1"/>
    <xf numFmtId="0" fontId="21" fillId="0" borderId="0" xfId="5" applyFont="1"/>
    <xf numFmtId="0" fontId="22" fillId="0" borderId="0" xfId="5" applyFont="1" applyFill="1" applyAlignment="1">
      <alignment horizontal="left" readingOrder="1"/>
    </xf>
    <xf numFmtId="0" fontId="9" fillId="3" borderId="6" xfId="3" applyBorder="1" applyAlignment="1">
      <alignment horizontal="right" vertical="center"/>
    </xf>
    <xf numFmtId="0" fontId="9" fillId="3" borderId="13" xfId="3" applyBorder="1" applyAlignment="1">
      <alignment horizontal="right" vertical="center"/>
    </xf>
    <xf numFmtId="3" fontId="18" fillId="4" borderId="0" xfId="0" applyNumberFormat="1" applyFont="1" applyFill="1" applyBorder="1" applyAlignment="1">
      <alignment horizontal="left"/>
    </xf>
    <xf numFmtId="3" fontId="6" fillId="4" borderId="3" xfId="0" applyNumberFormat="1" applyFont="1" applyFill="1" applyBorder="1" applyAlignment="1">
      <alignment horizontal="left"/>
    </xf>
    <xf numFmtId="3" fontId="6" fillId="4" borderId="3" xfId="0" applyNumberFormat="1" applyFont="1" applyFill="1" applyBorder="1" applyAlignment="1">
      <alignment horizontal="right"/>
    </xf>
    <xf numFmtId="3" fontId="0" fillId="4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16" fillId="0" borderId="3" xfId="4" applyNumberFormat="1" applyFont="1" applyFill="1" applyBorder="1" applyAlignment="1">
      <alignment horizontal="right"/>
    </xf>
    <xf numFmtId="164" fontId="6" fillId="4" borderId="3" xfId="1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164" fontId="8" fillId="2" borderId="3" xfId="1" applyNumberFormat="1" applyFont="1" applyFill="1" applyBorder="1" applyAlignment="1">
      <alignment horizontal="right"/>
    </xf>
    <xf numFmtId="0" fontId="24" fillId="0" borderId="0" xfId="0" applyFont="1" applyAlignment="1">
      <alignment horizontal="left" vertical="center"/>
    </xf>
    <xf numFmtId="0" fontId="25" fillId="0" borderId="0" xfId="0" applyFont="1"/>
    <xf numFmtId="3" fontId="0" fillId="0" borderId="15" xfId="0" applyNumberFormat="1" applyFont="1" applyBorder="1"/>
    <xf numFmtId="3" fontId="0" fillId="4" borderId="15" xfId="0" applyNumberFormat="1" applyFont="1" applyFill="1" applyBorder="1"/>
    <xf numFmtId="0" fontId="28" fillId="7" borderId="0" xfId="5" applyFont="1" applyFill="1" applyBorder="1" applyAlignment="1">
      <alignment horizontal="left" readingOrder="1"/>
    </xf>
    <xf numFmtId="0" fontId="28" fillId="7" borderId="0" xfId="5" applyFont="1" applyFill="1" applyBorder="1"/>
    <xf numFmtId="0" fontId="26" fillId="4" borderId="15" xfId="0" applyFont="1" applyFill="1" applyBorder="1"/>
    <xf numFmtId="0" fontId="26" fillId="0" borderId="15" xfId="0" applyFont="1" applyBorder="1"/>
    <xf numFmtId="3" fontId="31" fillId="8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27" fillId="8" borderId="20" xfId="0" applyNumberFormat="1" applyFont="1" applyFill="1" applyBorder="1" applyAlignment="1">
      <alignment horizontal="right" vertical="center" wrapText="1"/>
    </xf>
    <xf numFmtId="3" fontId="27" fillId="8" borderId="22" xfId="0" applyNumberFormat="1" applyFont="1" applyFill="1" applyBorder="1" applyAlignment="1">
      <alignment horizontal="right" vertical="center" wrapText="1"/>
    </xf>
    <xf numFmtId="3" fontId="8" fillId="4" borderId="16" xfId="0" applyNumberFormat="1" applyFont="1" applyFill="1" applyBorder="1" applyAlignment="1"/>
    <xf numFmtId="3" fontId="0" fillId="4" borderId="16" xfId="0" applyNumberFormat="1" applyFont="1" applyFill="1" applyBorder="1" applyAlignment="1"/>
    <xf numFmtId="3" fontId="8" fillId="0" borderId="16" xfId="0" applyNumberFormat="1" applyFont="1" applyBorder="1" applyAlignment="1"/>
    <xf numFmtId="3" fontId="0" fillId="0" borderId="16" xfId="0" applyNumberFormat="1" applyFont="1" applyBorder="1" applyAlignment="1"/>
    <xf numFmtId="3" fontId="8" fillId="4" borderId="18" xfId="0" applyNumberFormat="1" applyFont="1" applyFill="1" applyBorder="1" applyAlignment="1"/>
    <xf numFmtId="3" fontId="8" fillId="0" borderId="20" xfId="0" applyNumberFormat="1" applyFont="1" applyBorder="1" applyAlignment="1"/>
    <xf numFmtId="3" fontId="0" fillId="0" borderId="20" xfId="0" applyNumberFormat="1" applyFont="1" applyBorder="1" applyAlignment="1"/>
    <xf numFmtId="3" fontId="0" fillId="0" borderId="19" xfId="0" applyNumberFormat="1" applyFont="1" applyBorder="1"/>
    <xf numFmtId="3" fontId="8" fillId="4" borderId="17" xfId="0" applyNumberFormat="1" applyFont="1" applyFill="1" applyBorder="1" applyAlignment="1"/>
    <xf numFmtId="0" fontId="8" fillId="0" borderId="0" xfId="0" applyFont="1" applyAlignment="1"/>
    <xf numFmtId="0" fontId="0" fillId="0" borderId="0" xfId="0" applyAlignment="1"/>
    <xf numFmtId="3" fontId="0" fillId="0" borderId="0" xfId="0" applyNumberFormat="1" applyAlignment="1"/>
    <xf numFmtId="165" fontId="8" fillId="4" borderId="17" xfId="0" applyNumberFormat="1" applyFont="1" applyFill="1" applyBorder="1" applyAlignment="1"/>
    <xf numFmtId="0" fontId="8" fillId="0" borderId="0" xfId="0" applyFont="1"/>
    <xf numFmtId="9" fontId="8" fillId="4" borderId="16" xfId="1" applyFont="1" applyFill="1" applyBorder="1" applyAlignment="1"/>
    <xf numFmtId="164" fontId="8" fillId="4" borderId="16" xfId="1" applyNumberFormat="1" applyFont="1" applyFill="1" applyBorder="1" applyAlignment="1"/>
    <xf numFmtId="164" fontId="0" fillId="4" borderId="16" xfId="1" applyNumberFormat="1" applyFont="1" applyFill="1" applyBorder="1" applyAlignment="1"/>
    <xf numFmtId="9" fontId="0" fillId="4" borderId="16" xfId="1" applyFont="1" applyFill="1" applyBorder="1" applyAlignment="1"/>
    <xf numFmtId="164" fontId="8" fillId="0" borderId="16" xfId="1" applyNumberFormat="1" applyFont="1" applyBorder="1" applyAlignment="1"/>
    <xf numFmtId="164" fontId="0" fillId="0" borderId="16" xfId="1" applyNumberFormat="1" applyFont="1" applyBorder="1" applyAlignment="1"/>
    <xf numFmtId="164" fontId="8" fillId="4" borderId="17" xfId="1" applyNumberFormat="1" applyFont="1" applyFill="1" applyBorder="1" applyAlignment="1"/>
    <xf numFmtId="3" fontId="7" fillId="8" borderId="22" xfId="0" applyNumberFormat="1" applyFont="1" applyFill="1" applyBorder="1" applyAlignment="1">
      <alignment horizontal="center" vertical="center" wrapText="1"/>
    </xf>
    <xf numFmtId="3" fontId="7" fillId="8" borderId="20" xfId="0" applyNumberFormat="1" applyFont="1" applyFill="1" applyBorder="1" applyAlignment="1">
      <alignment horizontal="center" vertical="center" wrapText="1"/>
    </xf>
    <xf numFmtId="3" fontId="7" fillId="8" borderId="22" xfId="0" applyNumberFormat="1" applyFont="1" applyFill="1" applyBorder="1" applyAlignment="1">
      <alignment horizontal="center" vertical="top" wrapText="1"/>
    </xf>
    <xf numFmtId="0" fontId="9" fillId="3" borderId="3" xfId="3" applyBorder="1" applyAlignment="1">
      <alignment horizontal="center"/>
    </xf>
    <xf numFmtId="3" fontId="27" fillId="8" borderId="20" xfId="0" applyNumberFormat="1" applyFont="1" applyFill="1" applyBorder="1" applyAlignment="1">
      <alignment horizontal="right" vertical="center" wrapText="1"/>
    </xf>
    <xf numFmtId="3" fontId="27" fillId="8" borderId="22" xfId="0" applyNumberFormat="1" applyFont="1" applyFill="1" applyBorder="1" applyAlignment="1">
      <alignment horizontal="right" vertical="center" wrapText="1"/>
    </xf>
    <xf numFmtId="3" fontId="4" fillId="0" borderId="0" xfId="0" applyNumberFormat="1" applyFont="1"/>
    <xf numFmtId="0" fontId="9" fillId="3" borderId="3" xfId="3" applyBorder="1" applyAlignment="1">
      <alignment horizontal="center"/>
    </xf>
    <xf numFmtId="3" fontId="3" fillId="0" borderId="0" xfId="0" applyNumberFormat="1" applyFont="1"/>
    <xf numFmtId="3" fontId="0" fillId="0" borderId="0" xfId="0" applyNumberFormat="1"/>
    <xf numFmtId="0" fontId="7" fillId="9" borderId="0" xfId="0" applyFont="1" applyFill="1" applyAlignment="1">
      <alignment horizontal="left"/>
    </xf>
    <xf numFmtId="0" fontId="7" fillId="9" borderId="14" xfId="0" applyFont="1" applyFill="1" applyBorder="1" applyAlignment="1">
      <alignment horizontal="right" wrapText="1"/>
    </xf>
    <xf numFmtId="0" fontId="7" fillId="9" borderId="5" xfId="0" applyFont="1" applyFill="1" applyBorder="1" applyAlignment="1">
      <alignment horizontal="right" wrapText="1"/>
    </xf>
    <xf numFmtId="3" fontId="8" fillId="0" borderId="0" xfId="0" applyNumberFormat="1" applyFont="1" applyBorder="1"/>
    <xf numFmtId="3" fontId="8" fillId="0" borderId="0" xfId="1" applyNumberFormat="1" applyFont="1" applyBorder="1" applyAlignment="1">
      <alignment horizontal="right"/>
    </xf>
    <xf numFmtId="3" fontId="8" fillId="0" borderId="12" xfId="1" applyNumberFormat="1" applyFont="1" applyBorder="1" applyAlignment="1">
      <alignment horizontal="right"/>
    </xf>
    <xf numFmtId="3" fontId="8" fillId="0" borderId="11" xfId="1" applyNumberFormat="1" applyFont="1" applyBorder="1" applyAlignment="1">
      <alignment horizontal="right"/>
    </xf>
    <xf numFmtId="0" fontId="7" fillId="9" borderId="0" xfId="0" applyFont="1" applyFill="1"/>
    <xf numFmtId="3" fontId="0" fillId="0" borderId="0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0" fontId="8" fillId="0" borderId="23" xfId="0" applyFon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0" fontId="8" fillId="0" borderId="26" xfId="0" applyFont="1" applyBorder="1"/>
    <xf numFmtId="3" fontId="8" fillId="0" borderId="26" xfId="0" applyNumberFormat="1" applyFont="1" applyBorder="1"/>
    <xf numFmtId="0" fontId="8" fillId="0" borderId="0" xfId="0" applyFont="1" applyBorder="1"/>
    <xf numFmtId="164" fontId="0" fillId="0" borderId="0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8" fillId="0" borderId="26" xfId="1" applyNumberFormat="1" applyFont="1" applyBorder="1"/>
    <xf numFmtId="0" fontId="0" fillId="0" borderId="0" xfId="0" applyFont="1" applyFill="1" applyBorder="1"/>
    <xf numFmtId="0" fontId="0" fillId="0" borderId="0" xfId="0" applyFont="1"/>
    <xf numFmtId="3" fontId="8" fillId="0" borderId="27" xfId="0" applyNumberFormat="1" applyFont="1" applyBorder="1"/>
    <xf numFmtId="164" fontId="0" fillId="0" borderId="0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Fill="1" applyBorder="1"/>
    <xf numFmtId="164" fontId="8" fillId="0" borderId="27" xfId="1" applyNumberFormat="1" applyFont="1" applyBorder="1"/>
    <xf numFmtId="164" fontId="8" fillId="0" borderId="28" xfId="1" applyNumberFormat="1" applyFont="1" applyBorder="1"/>
    <xf numFmtId="0" fontId="7" fillId="9" borderId="0" xfId="0" applyFont="1" applyFill="1" applyBorder="1" applyAlignment="1">
      <alignment horizontal="left"/>
    </xf>
    <xf numFmtId="3" fontId="0" fillId="0" borderId="0" xfId="0" applyNumberFormat="1" applyFill="1" applyBorder="1"/>
    <xf numFmtId="3" fontId="8" fillId="0" borderId="26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4" fontId="8" fillId="0" borderId="26" xfId="1" applyNumberFormat="1" applyFont="1" applyBorder="1" applyAlignment="1">
      <alignment horizontal="right"/>
    </xf>
    <xf numFmtId="3" fontId="13" fillId="4" borderId="3" xfId="4" applyNumberFormat="1" applyFont="1" applyFill="1" applyBorder="1" applyAlignment="1">
      <alignment horizontal="right"/>
    </xf>
    <xf numFmtId="3" fontId="13" fillId="4" borderId="3" xfId="0" applyNumberFormat="1" applyFont="1" applyFill="1" applyBorder="1" applyAlignment="1">
      <alignment horizontal="right"/>
    </xf>
    <xf numFmtId="3" fontId="13" fillId="0" borderId="3" xfId="4" applyNumberFormat="1" applyFont="1" applyBorder="1" applyAlignment="1">
      <alignment horizontal="right"/>
    </xf>
    <xf numFmtId="0" fontId="0" fillId="0" borderId="3" xfId="0" applyBorder="1"/>
    <xf numFmtId="0" fontId="35" fillId="0" borderId="3" xfId="0" applyFont="1" applyBorder="1"/>
    <xf numFmtId="3" fontId="17" fillId="0" borderId="0" xfId="0" applyNumberFormat="1" applyFont="1"/>
    <xf numFmtId="164" fontId="8" fillId="0" borderId="28" xfId="1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left"/>
    </xf>
    <xf numFmtId="3" fontId="31" fillId="8" borderId="0" xfId="0" applyNumberFormat="1" applyFont="1" applyFill="1" applyBorder="1" applyAlignment="1">
      <alignment horizontal="center" vertical="center" wrapText="1"/>
    </xf>
    <xf numFmtId="4" fontId="36" fillId="0" borderId="0" xfId="16" applyNumberFormat="1" applyFont="1" applyFill="1" applyBorder="1"/>
    <xf numFmtId="4" fontId="0" fillId="0" borderId="0" xfId="0" applyNumberFormat="1" applyBorder="1"/>
    <xf numFmtId="4" fontId="0" fillId="0" borderId="0" xfId="0" applyNumberFormat="1" applyBorder="1" applyAlignment="1"/>
    <xf numFmtId="165" fontId="37" fillId="0" borderId="0" xfId="25" applyNumberFormat="1" applyFont="1" applyFill="1" applyBorder="1" applyAlignment="1">
      <alignment horizontal="right" vertical="top" wrapText="1"/>
    </xf>
    <xf numFmtId="165" fontId="36" fillId="0" borderId="0" xfId="26" applyNumberFormat="1" applyFont="1" applyFill="1" applyBorder="1" applyAlignment="1">
      <alignment horizontal="right" vertical="center"/>
    </xf>
    <xf numFmtId="165" fontId="38" fillId="0" borderId="0" xfId="26" applyNumberFormat="1" applyFont="1" applyFill="1" applyBorder="1" applyAlignment="1">
      <alignment horizontal="right" vertical="center"/>
    </xf>
    <xf numFmtId="0" fontId="0" fillId="0" borderId="0" xfId="0" applyBorder="1"/>
    <xf numFmtId="165" fontId="36" fillId="0" borderId="0" xfId="16" applyNumberFormat="1" applyFont="1" applyFill="1" applyBorder="1"/>
    <xf numFmtId="164" fontId="1" fillId="0" borderId="16" xfId="1" applyNumberFormat="1" applyFont="1" applyBorder="1" applyAlignment="1"/>
    <xf numFmtId="165" fontId="14" fillId="0" borderId="0" xfId="16" applyNumberFormat="1" applyFill="1" applyBorder="1"/>
    <xf numFmtId="165" fontId="36" fillId="0" borderId="0" xfId="16" applyNumberFormat="1" applyFont="1" applyFill="1" applyBorder="1" applyAlignment="1">
      <alignment horizontal="right"/>
    </xf>
    <xf numFmtId="0" fontId="27" fillId="10" borderId="30" xfId="0" applyFont="1" applyFill="1" applyBorder="1"/>
    <xf numFmtId="0" fontId="27" fillId="10" borderId="30" xfId="0" applyFont="1" applyFill="1" applyBorder="1" applyAlignment="1">
      <alignment horizontal="center"/>
    </xf>
    <xf numFmtId="0" fontId="27" fillId="10" borderId="31" xfId="0" applyFont="1" applyFill="1" applyBorder="1" applyAlignment="1">
      <alignment horizontal="center"/>
    </xf>
    <xf numFmtId="0" fontId="8" fillId="11" borderId="33" xfId="0" applyFont="1" applyFill="1" applyBorder="1" applyAlignment="1">
      <alignment horizontal="center"/>
    </xf>
    <xf numFmtId="1" fontId="0" fillId="11" borderId="33" xfId="0" applyNumberFormat="1" applyFont="1" applyFill="1" applyBorder="1" applyAlignment="1">
      <alignment horizontal="center" vertical="center"/>
    </xf>
    <xf numFmtId="1" fontId="0" fillId="11" borderId="34" xfId="0" applyNumberFormat="1" applyFont="1" applyFill="1" applyBorder="1" applyAlignment="1">
      <alignment horizontal="center" vertical="center"/>
    </xf>
    <xf numFmtId="1" fontId="0" fillId="11" borderId="35" xfId="0" applyNumberFormat="1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/>
    </xf>
    <xf numFmtId="1" fontId="0" fillId="11" borderId="36" xfId="0" applyNumberFormat="1" applyFont="1" applyFill="1" applyBorder="1" applyAlignment="1">
      <alignment horizontal="center" vertical="center"/>
    </xf>
    <xf numFmtId="1" fontId="0" fillId="11" borderId="37" xfId="0" applyNumberFormat="1" applyFont="1" applyFill="1" applyBorder="1" applyAlignment="1">
      <alignment horizontal="center" vertical="center"/>
    </xf>
    <xf numFmtId="0" fontId="42" fillId="0" borderId="0" xfId="0" applyFont="1"/>
    <xf numFmtId="0" fontId="39" fillId="10" borderId="30" xfId="0" applyFont="1" applyFill="1" applyBorder="1" applyAlignment="1">
      <alignment vertical="center" wrapText="1"/>
    </xf>
    <xf numFmtId="164" fontId="41" fillId="11" borderId="33" xfId="1" applyNumberFormat="1" applyFont="1" applyFill="1" applyBorder="1" applyAlignment="1">
      <alignment horizontal="center" vertical="center"/>
    </xf>
    <xf numFmtId="164" fontId="0" fillId="11" borderId="33" xfId="1" applyNumberFormat="1" applyFont="1" applyFill="1" applyBorder="1" applyAlignment="1">
      <alignment horizontal="center" vertical="center"/>
    </xf>
    <xf numFmtId="164" fontId="41" fillId="11" borderId="36" xfId="1" applyNumberFormat="1" applyFont="1" applyFill="1" applyBorder="1" applyAlignment="1">
      <alignment horizontal="center" vertical="center"/>
    </xf>
    <xf numFmtId="164" fontId="0" fillId="11" borderId="36" xfId="1" applyNumberFormat="1" applyFont="1" applyFill="1" applyBorder="1" applyAlignment="1">
      <alignment horizontal="center" vertical="center"/>
    </xf>
    <xf numFmtId="164" fontId="16" fillId="11" borderId="33" xfId="1" applyNumberFormat="1" applyFont="1" applyFill="1" applyBorder="1" applyAlignment="1">
      <alignment horizontal="center" vertical="center"/>
    </xf>
    <xf numFmtId="1" fontId="0" fillId="0" borderId="0" xfId="0" applyNumberFormat="1"/>
    <xf numFmtId="0" fontId="9" fillId="3" borderId="3" xfId="3" applyFont="1" applyBorder="1" applyAlignment="1">
      <alignment horizontal="center"/>
    </xf>
    <xf numFmtId="0" fontId="9" fillId="3" borderId="3" xfId="3" applyBorder="1" applyAlignment="1">
      <alignment horizontal="center"/>
    </xf>
    <xf numFmtId="0" fontId="11" fillId="0" borderId="0" xfId="0" applyFont="1" applyFill="1" applyAlignment="1">
      <alignment horizontal="center" readingOrder="1"/>
    </xf>
    <xf numFmtId="0" fontId="9" fillId="3" borderId="1" xfId="3" applyBorder="1" applyAlignment="1">
      <alignment horizontal="center" vertical="center"/>
    </xf>
    <xf numFmtId="0" fontId="9" fillId="3" borderId="2" xfId="3" applyBorder="1" applyAlignment="1">
      <alignment horizontal="center" vertical="center"/>
    </xf>
    <xf numFmtId="0" fontId="9" fillId="3" borderId="4" xfId="3" applyBorder="1" applyAlignment="1">
      <alignment horizontal="center" vertical="center"/>
    </xf>
    <xf numFmtId="0" fontId="9" fillId="3" borderId="5" xfId="3" applyBorder="1" applyAlignment="1">
      <alignment horizontal="center" vertical="center"/>
    </xf>
    <xf numFmtId="0" fontId="9" fillId="3" borderId="1" xfId="3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4" xfId="0" applyFont="1" applyBorder="1"/>
    <xf numFmtId="0" fontId="9" fillId="0" borderId="5" xfId="0" applyFont="1" applyBorder="1"/>
    <xf numFmtId="0" fontId="9" fillId="3" borderId="8" xfId="3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3" borderId="9" xfId="3" applyFont="1" applyBorder="1" applyAlignment="1">
      <alignment horizontal="center"/>
    </xf>
    <xf numFmtId="0" fontId="9" fillId="3" borderId="4" xfId="3" applyBorder="1" applyAlignment="1">
      <alignment horizontal="center" vertical="center" wrapText="1"/>
    </xf>
    <xf numFmtId="0" fontId="9" fillId="3" borderId="5" xfId="3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9" fillId="3" borderId="1" xfId="3" applyBorder="1" applyAlignment="1">
      <alignment horizontal="center" vertical="center" wrapText="1"/>
    </xf>
    <xf numFmtId="0" fontId="9" fillId="3" borderId="2" xfId="3" applyBorder="1" applyAlignment="1">
      <alignment horizontal="center" vertical="center" wrapText="1"/>
    </xf>
    <xf numFmtId="0" fontId="9" fillId="3" borderId="14" xfId="3" applyBorder="1" applyAlignment="1">
      <alignment horizontal="center" vertical="center"/>
    </xf>
    <xf numFmtId="0" fontId="9" fillId="3" borderId="7" xfId="3" applyBorder="1" applyAlignment="1">
      <alignment horizontal="center" vertical="center" wrapText="1"/>
    </xf>
    <xf numFmtId="0" fontId="9" fillId="3" borderId="0" xfId="3" applyBorder="1" applyAlignment="1">
      <alignment horizontal="center" vertical="center" wrapText="1"/>
    </xf>
    <xf numFmtId="0" fontId="9" fillId="3" borderId="12" xfId="3" applyBorder="1" applyAlignment="1">
      <alignment horizontal="center" vertical="center" wrapText="1"/>
    </xf>
    <xf numFmtId="0" fontId="9" fillId="3" borderId="14" xfId="3" applyBorder="1" applyAlignment="1">
      <alignment horizontal="center" vertical="center" wrapText="1"/>
    </xf>
    <xf numFmtId="0" fontId="9" fillId="3" borderId="7" xfId="3" applyBorder="1" applyAlignment="1">
      <alignment horizontal="center" vertical="center"/>
    </xf>
    <xf numFmtId="0" fontId="9" fillId="3" borderId="8" xfId="3" applyBorder="1" applyAlignment="1">
      <alignment horizontal="center"/>
    </xf>
    <xf numFmtId="0" fontId="9" fillId="3" borderId="9" xfId="3" applyBorder="1" applyAlignment="1">
      <alignment horizontal="center"/>
    </xf>
    <xf numFmtId="0" fontId="9" fillId="3" borderId="10" xfId="3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29" fillId="0" borderId="0" xfId="0" applyFont="1" applyAlignment="1">
      <alignment horizontal="center"/>
    </xf>
    <xf numFmtId="1" fontId="27" fillId="8" borderId="19" xfId="0" applyNumberFormat="1" applyFont="1" applyFill="1" applyBorder="1" applyAlignment="1">
      <alignment horizontal="center" vertical="center"/>
    </xf>
    <xf numFmtId="1" fontId="27" fillId="8" borderId="21" xfId="0" applyNumberFormat="1" applyFont="1" applyFill="1" applyBorder="1" applyAlignment="1">
      <alignment horizontal="center" vertical="center"/>
    </xf>
    <xf numFmtId="3" fontId="7" fillId="8" borderId="20" xfId="0" applyNumberFormat="1" applyFont="1" applyFill="1" applyBorder="1" applyAlignment="1">
      <alignment horizontal="right" vertical="center" wrapText="1"/>
    </xf>
    <xf numFmtId="3" fontId="7" fillId="8" borderId="22" xfId="0" applyNumberFormat="1" applyFont="1" applyFill="1" applyBorder="1" applyAlignment="1">
      <alignment horizontal="right" vertical="center" wrapText="1"/>
    </xf>
    <xf numFmtId="3" fontId="30" fillId="8" borderId="16" xfId="0" applyNumberFormat="1" applyFont="1" applyFill="1" applyBorder="1" applyAlignment="1">
      <alignment horizontal="center" vertical="center" wrapText="1"/>
    </xf>
    <xf numFmtId="3" fontId="27" fillId="8" borderId="20" xfId="0" applyNumberFormat="1" applyFont="1" applyFill="1" applyBorder="1" applyAlignment="1">
      <alignment horizontal="right" vertical="center" wrapText="1"/>
    </xf>
    <xf numFmtId="3" fontId="27" fillId="8" borderId="22" xfId="0" applyNumberFormat="1" applyFont="1" applyFill="1" applyBorder="1" applyAlignment="1">
      <alignment horizontal="right" vertical="center" wrapText="1"/>
    </xf>
    <xf numFmtId="3" fontId="30" fillId="8" borderId="22" xfId="0" applyNumberFormat="1" applyFont="1" applyFill="1" applyBorder="1" applyAlignment="1">
      <alignment horizontal="center" vertical="center" wrapText="1"/>
    </xf>
    <xf numFmtId="0" fontId="7" fillId="9" borderId="7" xfId="0" quotePrefix="1" applyFont="1" applyFill="1" applyBorder="1" applyAlignment="1">
      <alignment horizontal="center"/>
    </xf>
    <xf numFmtId="0" fontId="7" fillId="9" borderId="2" xfId="0" quotePrefix="1" applyFont="1" applyFill="1" applyBorder="1" applyAlignment="1">
      <alignment horizontal="center"/>
    </xf>
    <xf numFmtId="0" fontId="7" fillId="9" borderId="1" xfId="0" quotePrefix="1" applyFont="1" applyFill="1" applyBorder="1" applyAlignment="1">
      <alignment horizontal="center"/>
    </xf>
    <xf numFmtId="0" fontId="7" fillId="9" borderId="29" xfId="0" quotePrefix="1" applyFont="1" applyFill="1" applyBorder="1" applyAlignment="1">
      <alignment horizontal="center"/>
    </xf>
    <xf numFmtId="0" fontId="40" fillId="4" borderId="16" xfId="0" applyFont="1" applyFill="1" applyBorder="1" applyAlignment="1">
      <alignment horizontal="center" vertical="center" wrapText="1"/>
    </xf>
    <xf numFmtId="0" fontId="39" fillId="10" borderId="30" xfId="0" applyFont="1" applyFill="1" applyBorder="1" applyAlignment="1">
      <alignment horizontal="center" vertical="center" wrapText="1"/>
    </xf>
    <xf numFmtId="0" fontId="40" fillId="4" borderId="32" xfId="0" applyFont="1" applyFill="1" applyBorder="1" applyAlignment="1">
      <alignment horizontal="center" vertical="center"/>
    </xf>
    <xf numFmtId="0" fontId="39" fillId="10" borderId="31" xfId="0" applyFont="1" applyFill="1" applyBorder="1" applyAlignment="1">
      <alignment horizontal="center" vertical="center" wrapText="1"/>
    </xf>
  </cellXfs>
  <cellStyles count="31">
    <cellStyle name="40% - Accent1 2" xfId="21"/>
    <cellStyle name="40% - Έμφαση1" xfId="2" builtinId="31"/>
    <cellStyle name="60% - Έμφαση1" xfId="3" builtinId="32"/>
    <cellStyle name="Comma 2" xfId="8"/>
    <cellStyle name="Comma 3" xfId="9"/>
    <cellStyle name="Comma 4" xfId="10"/>
    <cellStyle name="Comma 4 2" xfId="11"/>
    <cellStyle name="Comma 5" xfId="12"/>
    <cellStyle name="Comma 6" xfId="13"/>
    <cellStyle name="Comma 7" xfId="14"/>
    <cellStyle name="Comma 7 2" xfId="23"/>
    <cellStyle name="Comma 8" xfId="27"/>
    <cellStyle name="Comma 9" xfId="28"/>
    <cellStyle name="Normal 10" xfId="30"/>
    <cellStyle name="Normal 14 2" xfId="4"/>
    <cellStyle name="Normal 2" xfId="15"/>
    <cellStyle name="Normal 3" xfId="16"/>
    <cellStyle name="Normal 4" xfId="5"/>
    <cellStyle name="Normal 4 2" xfId="17"/>
    <cellStyle name="Normal 5" xfId="18"/>
    <cellStyle name="Normal 6" xfId="19"/>
    <cellStyle name="Normal 7" xfId="6"/>
    <cellStyle name="Normal 7 2" xfId="20"/>
    <cellStyle name="Normal 7 2 2" xfId="24"/>
    <cellStyle name="Normal 8" xfId="7"/>
    <cellStyle name="Normal 8 2" xfId="22"/>
    <cellStyle name="Normal 9" xfId="29"/>
    <cellStyle name="Normal_BOP-JUNE-2003" xfId="26"/>
    <cellStyle name="Normal_Πίνακες 4_5Δαπάνε μη κατοικών ανα χώρα" xfId="25"/>
    <cellStyle name="Κανονικό" xfId="0" builtinId="0"/>
    <cellStyle name="Ποσοστό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/>
    <pageSetUpPr fitToPage="1"/>
  </sheetPr>
  <dimension ref="A1:X79"/>
  <sheetViews>
    <sheetView showGridLines="0" tabSelected="1" topLeftCell="B28" workbookViewId="0">
      <selection activeCell="I23" sqref="I23"/>
    </sheetView>
  </sheetViews>
  <sheetFormatPr defaultRowHeight="15"/>
  <cols>
    <col min="1" max="1" width="13.5703125" style="49" customWidth="1"/>
    <col min="2" max="2" width="11.7109375" style="49" customWidth="1"/>
    <col min="3" max="4" width="12.5703125" style="49" customWidth="1"/>
    <col min="5" max="22" width="11.42578125" style="49" customWidth="1"/>
    <col min="23" max="23" width="13.85546875" style="49" customWidth="1"/>
    <col min="24" max="24" width="12.85546875" customWidth="1"/>
  </cols>
  <sheetData>
    <row r="1" spans="1:23" ht="21">
      <c r="A1" s="187" t="s">
        <v>237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1:23" ht="21">
      <c r="A2" s="187" t="s">
        <v>238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ht="17.25">
      <c r="A3" s="1">
        <v>2016</v>
      </c>
      <c r="B3" s="2"/>
      <c r="C3" s="3" t="s">
        <v>191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4" t="s">
        <v>18</v>
      </c>
      <c r="W3" s="5" t="s">
        <v>193</v>
      </c>
    </row>
    <row r="4" spans="1:23" ht="17.25">
      <c r="A4" s="6"/>
      <c r="B4" s="7"/>
      <c r="C4" s="3" t="s">
        <v>192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29</v>
      </c>
      <c r="O4" s="3" t="s">
        <v>30</v>
      </c>
      <c r="P4" s="3" t="s">
        <v>31</v>
      </c>
      <c r="Q4" s="3" t="s">
        <v>32</v>
      </c>
      <c r="R4" s="3" t="s">
        <v>33</v>
      </c>
      <c r="S4" s="3" t="s">
        <v>34</v>
      </c>
      <c r="T4" s="3" t="s">
        <v>35</v>
      </c>
      <c r="U4" s="3" t="s">
        <v>36</v>
      </c>
      <c r="V4" s="4" t="s">
        <v>37</v>
      </c>
      <c r="W4" s="5" t="s">
        <v>194</v>
      </c>
    </row>
    <row r="5" spans="1:23">
      <c r="A5" s="8" t="s">
        <v>38</v>
      </c>
      <c r="B5" s="8" t="s">
        <v>39</v>
      </c>
      <c r="C5" s="9">
        <v>197376</v>
      </c>
      <c r="D5" s="10">
        <v>73335</v>
      </c>
      <c r="E5" s="10">
        <v>99</v>
      </c>
      <c r="F5" s="10">
        <v>0</v>
      </c>
      <c r="G5" s="10">
        <v>0</v>
      </c>
      <c r="H5" s="10">
        <v>0</v>
      </c>
      <c r="I5" s="10">
        <v>2258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246</v>
      </c>
      <c r="P5" s="10">
        <v>0</v>
      </c>
      <c r="Q5" s="10">
        <v>0</v>
      </c>
      <c r="R5" s="10">
        <v>0</v>
      </c>
      <c r="S5" s="10">
        <v>8</v>
      </c>
      <c r="T5" s="10">
        <v>297</v>
      </c>
      <c r="U5" s="10">
        <v>0</v>
      </c>
      <c r="V5" s="10">
        <f t="shared" ref="V5:V6" si="0">SUM(C5:U5)</f>
        <v>273619</v>
      </c>
      <c r="W5" s="11" t="s">
        <v>40</v>
      </c>
    </row>
    <row r="6" spans="1:23">
      <c r="A6" s="12" t="s">
        <v>41</v>
      </c>
      <c r="B6" s="12" t="s">
        <v>42</v>
      </c>
      <c r="C6" s="13">
        <v>175791</v>
      </c>
      <c r="D6" s="14">
        <v>67702</v>
      </c>
      <c r="E6" s="14">
        <v>277</v>
      </c>
      <c r="F6" s="14">
        <v>0</v>
      </c>
      <c r="G6" s="14">
        <v>0</v>
      </c>
      <c r="H6" s="14">
        <v>185</v>
      </c>
      <c r="I6" s="14">
        <v>2213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220</v>
      </c>
      <c r="R6" s="14">
        <v>0</v>
      </c>
      <c r="S6" s="14">
        <v>0</v>
      </c>
      <c r="T6" s="14">
        <v>0</v>
      </c>
      <c r="U6" s="14">
        <v>113</v>
      </c>
      <c r="V6" s="14">
        <f t="shared" si="0"/>
        <v>246501</v>
      </c>
      <c r="W6" s="11" t="s">
        <v>40</v>
      </c>
    </row>
    <row r="7" spans="1:23">
      <c r="A7" s="8" t="s">
        <v>43</v>
      </c>
      <c r="B7" s="8" t="s">
        <v>44</v>
      </c>
      <c r="C7" s="9">
        <v>241694</v>
      </c>
      <c r="D7" s="10">
        <v>93356</v>
      </c>
      <c r="E7" s="10">
        <v>3855</v>
      </c>
      <c r="F7" s="10">
        <v>266</v>
      </c>
      <c r="G7" s="10">
        <v>0</v>
      </c>
      <c r="H7" s="10">
        <v>10225</v>
      </c>
      <c r="I7" s="10">
        <v>9548</v>
      </c>
      <c r="J7" s="10">
        <v>1402</v>
      </c>
      <c r="K7" s="10">
        <v>349</v>
      </c>
      <c r="L7" s="10">
        <v>156</v>
      </c>
      <c r="M7" s="10">
        <v>0</v>
      </c>
      <c r="N7" s="10">
        <v>0</v>
      </c>
      <c r="O7" s="10">
        <v>1100</v>
      </c>
      <c r="P7" s="10">
        <v>0</v>
      </c>
      <c r="Q7" s="10">
        <v>1421</v>
      </c>
      <c r="R7" s="10">
        <v>0</v>
      </c>
      <c r="S7" s="10">
        <v>0</v>
      </c>
      <c r="T7" s="10">
        <v>0</v>
      </c>
      <c r="U7" s="10">
        <v>159</v>
      </c>
      <c r="V7" s="10">
        <v>363521</v>
      </c>
      <c r="W7" s="11" t="s">
        <v>40</v>
      </c>
    </row>
    <row r="8" spans="1:23">
      <c r="A8" s="12" t="s">
        <v>45</v>
      </c>
      <c r="B8" s="12" t="s">
        <v>46</v>
      </c>
      <c r="C8" s="149">
        <v>309548</v>
      </c>
      <c r="D8" s="14">
        <v>119007</v>
      </c>
      <c r="E8" s="14">
        <v>64002</v>
      </c>
      <c r="F8" s="14">
        <v>13737</v>
      </c>
      <c r="G8" s="14">
        <v>0</v>
      </c>
      <c r="H8" s="14">
        <v>120125</v>
      </c>
      <c r="I8" s="14">
        <v>53909</v>
      </c>
      <c r="J8" s="14">
        <v>28559</v>
      </c>
      <c r="K8" s="14">
        <v>5540</v>
      </c>
      <c r="L8" s="14">
        <v>2416</v>
      </c>
      <c r="M8" s="14">
        <v>1989</v>
      </c>
      <c r="N8" s="14">
        <v>2925</v>
      </c>
      <c r="O8" s="14">
        <v>10191</v>
      </c>
      <c r="P8" s="14">
        <v>1361</v>
      </c>
      <c r="Q8" s="14">
        <v>3955</v>
      </c>
      <c r="R8" s="14">
        <v>825</v>
      </c>
      <c r="S8" s="14">
        <v>81</v>
      </c>
      <c r="T8" s="14">
        <v>411</v>
      </c>
      <c r="U8" s="14">
        <v>1150</v>
      </c>
      <c r="V8" s="14">
        <f>SUM(C8:U8)</f>
        <v>739731</v>
      </c>
      <c r="W8" s="11" t="s">
        <v>40</v>
      </c>
    </row>
    <row r="9" spans="1:23">
      <c r="A9" s="15" t="s">
        <v>47</v>
      </c>
      <c r="B9" s="8" t="s">
        <v>48</v>
      </c>
      <c r="C9" s="147">
        <v>422460</v>
      </c>
      <c r="D9" s="148">
        <v>159490</v>
      </c>
      <c r="E9" s="148">
        <v>239362</v>
      </c>
      <c r="F9" s="148">
        <v>100866</v>
      </c>
      <c r="G9" s="148">
        <v>6255</v>
      </c>
      <c r="H9" s="148">
        <v>343439</v>
      </c>
      <c r="I9" s="148">
        <v>132349</v>
      </c>
      <c r="J9" s="148">
        <v>143504</v>
      </c>
      <c r="K9" s="148">
        <v>70326</v>
      </c>
      <c r="L9" s="148">
        <v>29327</v>
      </c>
      <c r="M9" s="148">
        <v>25574</v>
      </c>
      <c r="N9" s="148">
        <v>26300</v>
      </c>
      <c r="O9" s="148">
        <v>42404</v>
      </c>
      <c r="P9" s="148">
        <v>7866</v>
      </c>
      <c r="Q9" s="148">
        <v>12072</v>
      </c>
      <c r="R9" s="148">
        <v>8835</v>
      </c>
      <c r="S9" s="148">
        <v>17964</v>
      </c>
      <c r="T9" s="148">
        <v>10668</v>
      </c>
      <c r="U9" s="148">
        <v>4228</v>
      </c>
      <c r="V9" s="148">
        <f>SUM(C9:U9)</f>
        <v>1803289</v>
      </c>
      <c r="W9" s="11" t="s">
        <v>40</v>
      </c>
    </row>
    <row r="10" spans="1:23">
      <c r="A10" s="16" t="s">
        <v>49</v>
      </c>
      <c r="B10" s="12" t="s">
        <v>50</v>
      </c>
      <c r="C10" s="149">
        <v>512696</v>
      </c>
      <c r="D10" s="14">
        <v>200096</v>
      </c>
      <c r="E10" s="14">
        <v>347492</v>
      </c>
      <c r="F10" s="14">
        <v>144460</v>
      </c>
      <c r="G10" s="14">
        <v>14691</v>
      </c>
      <c r="H10" s="14">
        <v>456060</v>
      </c>
      <c r="I10" s="14">
        <v>169017</v>
      </c>
      <c r="J10" s="14">
        <v>218744</v>
      </c>
      <c r="K10" s="14">
        <v>123831</v>
      </c>
      <c r="L10" s="14">
        <v>45672</v>
      </c>
      <c r="M10" s="14">
        <v>40755</v>
      </c>
      <c r="N10" s="14">
        <v>50915</v>
      </c>
      <c r="O10" s="14">
        <v>65247</v>
      </c>
      <c r="P10" s="14">
        <v>12101</v>
      </c>
      <c r="Q10" s="14">
        <v>17679</v>
      </c>
      <c r="R10" s="17">
        <v>16068</v>
      </c>
      <c r="S10" s="14">
        <v>31812</v>
      </c>
      <c r="T10" s="14">
        <v>16218</v>
      </c>
      <c r="U10" s="14">
        <v>4972</v>
      </c>
      <c r="V10" s="14">
        <f t="shared" ref="V10:V15" si="1">SUM(C10:U10)</f>
        <v>2488526</v>
      </c>
      <c r="W10" s="11" t="s">
        <v>40</v>
      </c>
    </row>
    <row r="11" spans="1:23">
      <c r="A11" s="15" t="s">
        <v>51</v>
      </c>
      <c r="B11" s="8" t="s">
        <v>52</v>
      </c>
      <c r="C11" s="9">
        <v>665159</v>
      </c>
      <c r="D11" s="10">
        <v>246252</v>
      </c>
      <c r="E11" s="10">
        <v>458266</v>
      </c>
      <c r="F11" s="10">
        <v>192950</v>
      </c>
      <c r="G11" s="10">
        <v>21272</v>
      </c>
      <c r="H11" s="10">
        <v>608722</v>
      </c>
      <c r="I11" s="10">
        <v>223817</v>
      </c>
      <c r="J11" s="10">
        <v>289665</v>
      </c>
      <c r="K11" s="18">
        <v>164722</v>
      </c>
      <c r="L11" s="10">
        <v>57180</v>
      </c>
      <c r="M11" s="10">
        <v>56907</v>
      </c>
      <c r="N11" s="10">
        <v>79204</v>
      </c>
      <c r="O11" s="10">
        <v>98501</v>
      </c>
      <c r="P11" s="10">
        <v>15689</v>
      </c>
      <c r="Q11" s="10">
        <v>24093</v>
      </c>
      <c r="R11" s="10">
        <v>24538</v>
      </c>
      <c r="S11" s="10">
        <v>46439</v>
      </c>
      <c r="T11" s="10">
        <v>22648</v>
      </c>
      <c r="U11" s="10">
        <v>6982</v>
      </c>
      <c r="V11" s="10">
        <f t="shared" si="1"/>
        <v>3303006</v>
      </c>
      <c r="W11" s="11" t="s">
        <v>40</v>
      </c>
    </row>
    <row r="12" spans="1:23">
      <c r="A12" s="16" t="s">
        <v>53</v>
      </c>
      <c r="B12" s="12" t="s">
        <v>54</v>
      </c>
      <c r="C12" s="13">
        <v>619151</v>
      </c>
      <c r="D12" s="14">
        <v>237842</v>
      </c>
      <c r="E12" s="14">
        <v>448572</v>
      </c>
      <c r="F12" s="14">
        <v>192676</v>
      </c>
      <c r="G12" s="14">
        <v>21531</v>
      </c>
      <c r="H12" s="14">
        <v>604849</v>
      </c>
      <c r="I12" s="14">
        <v>190922</v>
      </c>
      <c r="J12" s="14">
        <v>280273</v>
      </c>
      <c r="K12" s="19">
        <v>168734</v>
      </c>
      <c r="L12" s="14">
        <v>56927</v>
      </c>
      <c r="M12" s="14">
        <v>50340</v>
      </c>
      <c r="N12" s="14">
        <v>89868</v>
      </c>
      <c r="O12" s="14">
        <v>100574</v>
      </c>
      <c r="P12" s="14">
        <v>13496</v>
      </c>
      <c r="Q12" s="14">
        <v>21490</v>
      </c>
      <c r="R12" s="14">
        <v>25477</v>
      </c>
      <c r="S12" s="14">
        <v>49480</v>
      </c>
      <c r="T12" s="14">
        <v>20667</v>
      </c>
      <c r="U12" s="14">
        <v>8223</v>
      </c>
      <c r="V12" s="14">
        <f t="shared" si="1"/>
        <v>3201092</v>
      </c>
      <c r="W12" s="11" t="s">
        <v>40</v>
      </c>
    </row>
    <row r="13" spans="1:23">
      <c r="A13" s="15" t="s">
        <v>55</v>
      </c>
      <c r="B13" s="8" t="s">
        <v>56</v>
      </c>
      <c r="C13" s="20">
        <v>545329</v>
      </c>
      <c r="D13" s="20">
        <v>195749</v>
      </c>
      <c r="E13" s="20">
        <v>355287</v>
      </c>
      <c r="F13" s="20">
        <v>151650</v>
      </c>
      <c r="G13" s="20">
        <v>17013</v>
      </c>
      <c r="H13" s="20">
        <v>479450</v>
      </c>
      <c r="I13" s="20">
        <v>168259</v>
      </c>
      <c r="J13" s="20">
        <v>206040</v>
      </c>
      <c r="K13" s="20">
        <v>120789</v>
      </c>
      <c r="L13" s="20">
        <v>40009</v>
      </c>
      <c r="M13" s="20">
        <v>41100</v>
      </c>
      <c r="N13" s="20">
        <v>40421</v>
      </c>
      <c r="O13" s="20">
        <v>63141</v>
      </c>
      <c r="P13" s="20">
        <v>12501</v>
      </c>
      <c r="Q13" s="20">
        <v>18032</v>
      </c>
      <c r="R13" s="18">
        <v>19356</v>
      </c>
      <c r="S13" s="20">
        <v>30376</v>
      </c>
      <c r="T13" s="20">
        <v>15026</v>
      </c>
      <c r="U13" s="20">
        <v>5901</v>
      </c>
      <c r="V13" s="10">
        <f t="shared" si="1"/>
        <v>2525429</v>
      </c>
      <c r="W13" s="11" t="s">
        <v>40</v>
      </c>
    </row>
    <row r="14" spans="1:23">
      <c r="A14" s="16" t="s">
        <v>57</v>
      </c>
      <c r="B14" s="12" t="s">
        <v>58</v>
      </c>
      <c r="C14" s="21">
        <v>386326</v>
      </c>
      <c r="D14" s="21">
        <v>144693</v>
      </c>
      <c r="E14" s="21">
        <v>173742</v>
      </c>
      <c r="F14" s="21">
        <v>65051</v>
      </c>
      <c r="G14" s="21">
        <v>803</v>
      </c>
      <c r="H14" s="21">
        <v>258064</v>
      </c>
      <c r="I14" s="21">
        <v>91012</v>
      </c>
      <c r="J14" s="21">
        <v>74753</v>
      </c>
      <c r="K14" s="21">
        <v>21778</v>
      </c>
      <c r="L14" s="21">
        <v>4171</v>
      </c>
      <c r="M14" s="21">
        <v>12071</v>
      </c>
      <c r="N14" s="21">
        <v>9282</v>
      </c>
      <c r="O14" s="21">
        <v>22966</v>
      </c>
      <c r="P14" s="21">
        <v>1805</v>
      </c>
      <c r="Q14" s="21">
        <v>7829</v>
      </c>
      <c r="R14" s="21">
        <v>2536</v>
      </c>
      <c r="S14" s="21">
        <v>627</v>
      </c>
      <c r="T14" s="21">
        <v>3435</v>
      </c>
      <c r="U14" s="21">
        <v>503</v>
      </c>
      <c r="V14" s="14">
        <f t="shared" si="1"/>
        <v>1281447</v>
      </c>
      <c r="W14" s="11" t="s">
        <v>40</v>
      </c>
    </row>
    <row r="15" spans="1:23">
      <c r="A15" s="15" t="s">
        <v>59</v>
      </c>
      <c r="B15" s="8" t="s">
        <v>60</v>
      </c>
      <c r="C15" s="20">
        <v>236597</v>
      </c>
      <c r="D15" s="20">
        <v>82259</v>
      </c>
      <c r="E15" s="20">
        <v>0</v>
      </c>
      <c r="F15" s="20">
        <v>12</v>
      </c>
      <c r="G15" s="20">
        <v>0</v>
      </c>
      <c r="H15" s="20">
        <v>3028</v>
      </c>
      <c r="I15" s="20">
        <v>3310</v>
      </c>
      <c r="J15" s="20">
        <v>759</v>
      </c>
      <c r="K15" s="20">
        <v>0</v>
      </c>
      <c r="L15" s="20">
        <v>0</v>
      </c>
      <c r="M15" s="20">
        <v>0</v>
      </c>
      <c r="N15" s="20">
        <v>0</v>
      </c>
      <c r="O15" s="20">
        <v>161</v>
      </c>
      <c r="P15" s="20">
        <v>0</v>
      </c>
      <c r="Q15" s="20">
        <v>983</v>
      </c>
      <c r="R15" s="20">
        <v>0</v>
      </c>
      <c r="S15" s="20">
        <v>0</v>
      </c>
      <c r="T15" s="20">
        <v>0</v>
      </c>
      <c r="U15" s="20">
        <v>64</v>
      </c>
      <c r="V15" s="20">
        <f t="shared" si="1"/>
        <v>327173</v>
      </c>
      <c r="W15" s="11" t="s">
        <v>40</v>
      </c>
    </row>
    <row r="16" spans="1:23">
      <c r="A16" s="16" t="s">
        <v>61</v>
      </c>
      <c r="B16" s="12" t="s">
        <v>62</v>
      </c>
      <c r="C16" s="21">
        <v>209000</v>
      </c>
      <c r="D16" s="21">
        <v>104818</v>
      </c>
      <c r="E16" s="21">
        <v>112</v>
      </c>
      <c r="F16" s="21">
        <v>0</v>
      </c>
      <c r="G16" s="21">
        <v>0</v>
      </c>
      <c r="H16" s="21">
        <v>1007</v>
      </c>
      <c r="I16" s="21">
        <v>2258</v>
      </c>
      <c r="J16" s="21">
        <v>19</v>
      </c>
      <c r="K16" s="21">
        <v>0</v>
      </c>
      <c r="L16" s="21">
        <v>0</v>
      </c>
      <c r="M16" s="21">
        <v>0</v>
      </c>
      <c r="N16" s="21">
        <v>0</v>
      </c>
      <c r="O16" s="21">
        <v>146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14">
        <f>SUM(C16:U16)</f>
        <v>317360</v>
      </c>
      <c r="W16" s="11" t="s">
        <v>40</v>
      </c>
    </row>
    <row r="17" spans="1:24" ht="15.75" customHeight="1">
      <c r="A17" s="26" t="s">
        <v>18</v>
      </c>
      <c r="B17" s="27" t="s">
        <v>37</v>
      </c>
      <c r="C17" s="22">
        <f>SUM(C5:C16)</f>
        <v>4521127</v>
      </c>
      <c r="D17" s="22">
        <f t="shared" ref="D17:V17" si="2">SUM(D5:D16)</f>
        <v>1724599</v>
      </c>
      <c r="E17" s="22">
        <f t="shared" si="2"/>
        <v>2091066</v>
      </c>
      <c r="F17" s="22">
        <f t="shared" si="2"/>
        <v>861668</v>
      </c>
      <c r="G17" s="22">
        <f t="shared" si="2"/>
        <v>81565</v>
      </c>
      <c r="H17" s="22">
        <f t="shared" si="2"/>
        <v>2885154</v>
      </c>
      <c r="I17" s="22">
        <f t="shared" si="2"/>
        <v>1048872</v>
      </c>
      <c r="J17" s="22">
        <f t="shared" si="2"/>
        <v>1243718</v>
      </c>
      <c r="K17" s="22">
        <f t="shared" si="2"/>
        <v>676069</v>
      </c>
      <c r="L17" s="22">
        <f t="shared" si="2"/>
        <v>235858</v>
      </c>
      <c r="M17" s="22">
        <f t="shared" si="2"/>
        <v>228736</v>
      </c>
      <c r="N17" s="22">
        <f t="shared" si="2"/>
        <v>298915</v>
      </c>
      <c r="O17" s="22">
        <f t="shared" si="2"/>
        <v>404677</v>
      </c>
      <c r="P17" s="22">
        <f t="shared" si="2"/>
        <v>64819</v>
      </c>
      <c r="Q17" s="22">
        <f t="shared" si="2"/>
        <v>107774</v>
      </c>
      <c r="R17" s="22">
        <f t="shared" si="2"/>
        <v>97635</v>
      </c>
      <c r="S17" s="22">
        <f t="shared" si="2"/>
        <v>176787</v>
      </c>
      <c r="T17" s="22">
        <f t="shared" si="2"/>
        <v>89370</v>
      </c>
      <c r="U17" s="22">
        <f t="shared" si="2"/>
        <v>32295</v>
      </c>
      <c r="V17" s="22">
        <f t="shared" si="2"/>
        <v>16870694</v>
      </c>
      <c r="W17" s="11" t="s">
        <v>40</v>
      </c>
      <c r="X17" s="108"/>
    </row>
    <row r="18" spans="1:24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</row>
    <row r="19" spans="1:24" ht="17.25">
      <c r="A19" s="1">
        <v>2015</v>
      </c>
      <c r="B19" s="2"/>
      <c r="C19" s="3" t="s">
        <v>65</v>
      </c>
      <c r="D19" s="3" t="s">
        <v>0</v>
      </c>
      <c r="E19" s="3" t="s">
        <v>1</v>
      </c>
      <c r="F19" s="3" t="s">
        <v>2</v>
      </c>
      <c r="G19" s="3" t="s">
        <v>3</v>
      </c>
      <c r="H19" s="3" t="s">
        <v>4</v>
      </c>
      <c r="I19" s="3" t="s">
        <v>66</v>
      </c>
      <c r="J19" s="3" t="s">
        <v>6</v>
      </c>
      <c r="K19" s="3" t="s">
        <v>7</v>
      </c>
      <c r="L19" s="3" t="s">
        <v>8</v>
      </c>
      <c r="M19" s="3" t="s">
        <v>9</v>
      </c>
      <c r="N19" s="3" t="s">
        <v>10</v>
      </c>
      <c r="O19" s="3" t="s">
        <v>11</v>
      </c>
      <c r="P19" s="3" t="s">
        <v>12</v>
      </c>
      <c r="Q19" s="3" t="s">
        <v>13</v>
      </c>
      <c r="R19" s="3" t="s">
        <v>14</v>
      </c>
      <c r="S19" s="3" t="s">
        <v>15</v>
      </c>
      <c r="T19" s="3" t="s">
        <v>16</v>
      </c>
      <c r="U19" s="3" t="s">
        <v>17</v>
      </c>
      <c r="V19" s="3" t="s">
        <v>18</v>
      </c>
      <c r="W19" s="102" t="s">
        <v>193</v>
      </c>
    </row>
    <row r="20" spans="1:24" ht="17.25">
      <c r="A20" s="6"/>
      <c r="B20" s="7"/>
      <c r="C20" s="3" t="s">
        <v>67</v>
      </c>
      <c r="D20" s="3" t="s">
        <v>19</v>
      </c>
      <c r="E20" s="3" t="s">
        <v>20</v>
      </c>
      <c r="F20" s="3" t="s">
        <v>21</v>
      </c>
      <c r="G20" s="3" t="s">
        <v>22</v>
      </c>
      <c r="H20" s="3" t="s">
        <v>23</v>
      </c>
      <c r="I20" s="3" t="s">
        <v>24</v>
      </c>
      <c r="J20" s="3" t="s">
        <v>25</v>
      </c>
      <c r="K20" s="3" t="s">
        <v>26</v>
      </c>
      <c r="L20" s="3" t="s">
        <v>68</v>
      </c>
      <c r="M20" s="3" t="s">
        <v>28</v>
      </c>
      <c r="N20" s="3" t="s">
        <v>29</v>
      </c>
      <c r="O20" s="3" t="s">
        <v>30</v>
      </c>
      <c r="P20" s="3" t="s">
        <v>31</v>
      </c>
      <c r="Q20" s="3" t="s">
        <v>32</v>
      </c>
      <c r="R20" s="3" t="s">
        <v>33</v>
      </c>
      <c r="S20" s="3" t="s">
        <v>34</v>
      </c>
      <c r="T20" s="3" t="s">
        <v>35</v>
      </c>
      <c r="U20" s="3" t="s">
        <v>36</v>
      </c>
      <c r="V20" s="3" t="s">
        <v>37</v>
      </c>
      <c r="W20" s="106" t="s">
        <v>194</v>
      </c>
    </row>
    <row r="21" spans="1:24">
      <c r="A21" s="8" t="s">
        <v>38</v>
      </c>
      <c r="B21" s="8" t="s">
        <v>39</v>
      </c>
      <c r="C21" s="147">
        <v>186658</v>
      </c>
      <c r="D21" s="148">
        <v>77823</v>
      </c>
      <c r="E21" s="148">
        <v>76</v>
      </c>
      <c r="F21" s="148">
        <v>0</v>
      </c>
      <c r="G21" s="148">
        <v>0</v>
      </c>
      <c r="H21" s="148">
        <v>186</v>
      </c>
      <c r="I21" s="148">
        <v>2158</v>
      </c>
      <c r="J21" s="148">
        <v>7</v>
      </c>
      <c r="K21" s="148">
        <v>0</v>
      </c>
      <c r="L21" s="148">
        <v>0</v>
      </c>
      <c r="M21" s="148">
        <v>3</v>
      </c>
      <c r="N21" s="148">
        <v>2</v>
      </c>
      <c r="O21" s="148">
        <v>11</v>
      </c>
      <c r="P21" s="148">
        <v>0</v>
      </c>
      <c r="Q21" s="148">
        <v>0</v>
      </c>
      <c r="R21" s="148">
        <v>0</v>
      </c>
      <c r="S21" s="148">
        <v>0</v>
      </c>
      <c r="T21" s="148">
        <v>77</v>
      </c>
      <c r="U21" s="148">
        <v>0</v>
      </c>
      <c r="V21" s="148">
        <v>267001</v>
      </c>
      <c r="W21" s="11" t="s">
        <v>217</v>
      </c>
    </row>
    <row r="22" spans="1:24">
      <c r="A22" s="12" t="s">
        <v>41</v>
      </c>
      <c r="B22" s="12" t="s">
        <v>42</v>
      </c>
      <c r="C22" s="149">
        <v>150510</v>
      </c>
      <c r="D22" s="14">
        <v>68365</v>
      </c>
      <c r="E22" s="14">
        <v>28</v>
      </c>
      <c r="F22" s="14">
        <v>0</v>
      </c>
      <c r="G22" s="14">
        <v>0</v>
      </c>
      <c r="H22" s="14">
        <v>195</v>
      </c>
      <c r="I22" s="14">
        <v>1575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38</v>
      </c>
      <c r="R22" s="14">
        <v>0</v>
      </c>
      <c r="S22" s="14">
        <v>0</v>
      </c>
      <c r="T22" s="14">
        <v>1</v>
      </c>
      <c r="U22" s="14">
        <v>0</v>
      </c>
      <c r="V22" s="14">
        <v>220712</v>
      </c>
      <c r="W22" s="11" t="s">
        <v>217</v>
      </c>
    </row>
    <row r="23" spans="1:24">
      <c r="A23" s="8" t="s">
        <v>69</v>
      </c>
      <c r="B23" s="8" t="s">
        <v>44</v>
      </c>
      <c r="C23" s="147">
        <v>217759</v>
      </c>
      <c r="D23" s="148">
        <v>87143</v>
      </c>
      <c r="E23" s="148">
        <v>1576</v>
      </c>
      <c r="F23" s="148">
        <v>911</v>
      </c>
      <c r="G23" s="148">
        <v>0</v>
      </c>
      <c r="H23" s="148">
        <v>7168</v>
      </c>
      <c r="I23" s="148">
        <v>5855</v>
      </c>
      <c r="J23" s="148">
        <v>2161</v>
      </c>
      <c r="K23" s="148">
        <v>173</v>
      </c>
      <c r="L23" s="148">
        <v>179</v>
      </c>
      <c r="M23" s="148">
        <v>5</v>
      </c>
      <c r="N23" s="148">
        <v>2</v>
      </c>
      <c r="O23" s="148">
        <v>176</v>
      </c>
      <c r="P23" s="148">
        <v>179</v>
      </c>
      <c r="Q23" s="148">
        <v>1482</v>
      </c>
      <c r="R23" s="148">
        <v>0</v>
      </c>
      <c r="S23" s="148">
        <v>0</v>
      </c>
      <c r="T23" s="148">
        <v>0</v>
      </c>
      <c r="U23" s="148">
        <v>0</v>
      </c>
      <c r="V23" s="148">
        <v>324755</v>
      </c>
      <c r="W23" s="11" t="s">
        <v>217</v>
      </c>
    </row>
    <row r="24" spans="1:24">
      <c r="A24" s="12" t="s">
        <v>45</v>
      </c>
      <c r="B24" s="12" t="s">
        <v>46</v>
      </c>
      <c r="C24" s="149">
        <v>312647</v>
      </c>
      <c r="D24" s="14">
        <v>114553</v>
      </c>
      <c r="E24" s="14">
        <v>60603</v>
      </c>
      <c r="F24" s="14">
        <v>17299</v>
      </c>
      <c r="G24" s="14">
        <v>500</v>
      </c>
      <c r="H24" s="14">
        <v>100158</v>
      </c>
      <c r="I24" s="14">
        <v>48176</v>
      </c>
      <c r="J24" s="14">
        <v>25959</v>
      </c>
      <c r="K24" s="14">
        <v>3952</v>
      </c>
      <c r="L24" s="14">
        <v>1785</v>
      </c>
      <c r="M24" s="14">
        <v>1027</v>
      </c>
      <c r="N24" s="14">
        <v>1540</v>
      </c>
      <c r="O24" s="14">
        <v>7495</v>
      </c>
      <c r="P24" s="14">
        <v>3883</v>
      </c>
      <c r="Q24" s="14">
        <v>3088</v>
      </c>
      <c r="R24" s="14">
        <v>1420</v>
      </c>
      <c r="S24" s="14">
        <v>2</v>
      </c>
      <c r="T24" s="14">
        <v>1177</v>
      </c>
      <c r="U24" s="14">
        <v>1922</v>
      </c>
      <c r="V24" s="14">
        <v>707202</v>
      </c>
      <c r="W24" s="11" t="s">
        <v>217</v>
      </c>
    </row>
    <row r="25" spans="1:24">
      <c r="A25" s="15" t="s">
        <v>47</v>
      </c>
      <c r="B25" s="8" t="s">
        <v>48</v>
      </c>
      <c r="C25" s="147">
        <v>406694</v>
      </c>
      <c r="D25" s="148">
        <v>145280</v>
      </c>
      <c r="E25" s="148">
        <v>226113</v>
      </c>
      <c r="F25" s="148">
        <v>128753</v>
      </c>
      <c r="G25" s="148">
        <v>5735</v>
      </c>
      <c r="H25" s="148">
        <v>307844</v>
      </c>
      <c r="I25" s="148">
        <v>124066</v>
      </c>
      <c r="J25" s="148">
        <v>125043</v>
      </c>
      <c r="K25" s="148">
        <v>66801</v>
      </c>
      <c r="L25" s="148">
        <v>25359</v>
      </c>
      <c r="M25" s="148">
        <v>21369</v>
      </c>
      <c r="N25" s="148">
        <v>22647</v>
      </c>
      <c r="O25" s="148">
        <v>37450</v>
      </c>
      <c r="P25" s="148">
        <v>18953</v>
      </c>
      <c r="Q25" s="148">
        <v>10248</v>
      </c>
      <c r="R25" s="148">
        <v>14832</v>
      </c>
      <c r="S25" s="148">
        <v>17070</v>
      </c>
      <c r="T25" s="148">
        <v>9029</v>
      </c>
      <c r="U25" s="148">
        <v>11919</v>
      </c>
      <c r="V25" s="148">
        <v>1725180</v>
      </c>
      <c r="W25" s="11" t="s">
        <v>217</v>
      </c>
    </row>
    <row r="26" spans="1:24">
      <c r="A26" s="16" t="s">
        <v>49</v>
      </c>
      <c r="B26" s="12" t="s">
        <v>50</v>
      </c>
      <c r="C26" s="149">
        <v>508215</v>
      </c>
      <c r="D26" s="14">
        <v>192149</v>
      </c>
      <c r="E26" s="14">
        <v>316806</v>
      </c>
      <c r="F26" s="14">
        <v>169089</v>
      </c>
      <c r="G26" s="14">
        <v>15458</v>
      </c>
      <c r="H26" s="14">
        <v>415260</v>
      </c>
      <c r="I26" s="14">
        <v>157011</v>
      </c>
      <c r="J26" s="14">
        <v>198564</v>
      </c>
      <c r="K26" s="14">
        <v>118963</v>
      </c>
      <c r="L26" s="14">
        <v>43545</v>
      </c>
      <c r="M26" s="14">
        <v>37814</v>
      </c>
      <c r="N26" s="14">
        <v>42292</v>
      </c>
      <c r="O26" s="14">
        <v>60217</v>
      </c>
      <c r="P26" s="14">
        <v>10707</v>
      </c>
      <c r="Q26" s="14">
        <v>15681</v>
      </c>
      <c r="R26" s="17">
        <v>25924</v>
      </c>
      <c r="S26" s="14">
        <v>30736</v>
      </c>
      <c r="T26" s="14">
        <v>16210</v>
      </c>
      <c r="U26" s="14">
        <v>14951</v>
      </c>
      <c r="V26" s="14">
        <v>2389592</v>
      </c>
      <c r="W26" s="11" t="s">
        <v>217</v>
      </c>
    </row>
    <row r="27" spans="1:24">
      <c r="A27" s="15" t="s">
        <v>51</v>
      </c>
      <c r="B27" s="8" t="s">
        <v>52</v>
      </c>
      <c r="C27" s="147">
        <v>603743</v>
      </c>
      <c r="D27" s="148">
        <v>220962</v>
      </c>
      <c r="E27" s="148">
        <v>410758</v>
      </c>
      <c r="F27" s="148">
        <v>221746</v>
      </c>
      <c r="G27" s="148">
        <v>21367</v>
      </c>
      <c r="H27" s="148">
        <v>540115</v>
      </c>
      <c r="I27" s="148">
        <v>197631</v>
      </c>
      <c r="J27" s="148">
        <v>252642</v>
      </c>
      <c r="K27" s="18">
        <v>150974</v>
      </c>
      <c r="L27" s="148">
        <v>52704</v>
      </c>
      <c r="M27" s="148">
        <v>45320</v>
      </c>
      <c r="N27" s="148">
        <v>78580</v>
      </c>
      <c r="O27" s="148">
        <v>84856</v>
      </c>
      <c r="P27" s="148">
        <v>13504</v>
      </c>
      <c r="Q27" s="148">
        <v>18003</v>
      </c>
      <c r="R27" s="148">
        <v>29305</v>
      </c>
      <c r="S27" s="148">
        <v>42467</v>
      </c>
      <c r="T27" s="148">
        <v>20845</v>
      </c>
      <c r="U27" s="148">
        <v>18373</v>
      </c>
      <c r="V27" s="148">
        <v>3023895</v>
      </c>
      <c r="W27" s="11" t="s">
        <v>217</v>
      </c>
    </row>
    <row r="28" spans="1:24">
      <c r="A28" s="16" t="s">
        <v>70</v>
      </c>
      <c r="B28" s="12" t="s">
        <v>54</v>
      </c>
      <c r="C28" s="149">
        <v>564678</v>
      </c>
      <c r="D28" s="14">
        <v>211780</v>
      </c>
      <c r="E28" s="14">
        <v>419703</v>
      </c>
      <c r="F28" s="14">
        <v>222056</v>
      </c>
      <c r="G28" s="14">
        <v>20389</v>
      </c>
      <c r="H28" s="14">
        <v>555089</v>
      </c>
      <c r="I28" s="14">
        <v>181796</v>
      </c>
      <c r="J28" s="14">
        <v>254199</v>
      </c>
      <c r="K28" s="19">
        <v>148855</v>
      </c>
      <c r="L28" s="14">
        <v>54571</v>
      </c>
      <c r="M28" s="14">
        <v>46019</v>
      </c>
      <c r="N28" s="14">
        <v>85532</v>
      </c>
      <c r="O28" s="14">
        <v>92442</v>
      </c>
      <c r="P28" s="14">
        <v>14162</v>
      </c>
      <c r="Q28" s="14">
        <v>18982</v>
      </c>
      <c r="R28" s="14">
        <v>30975</v>
      </c>
      <c r="S28" s="14">
        <v>44626</v>
      </c>
      <c r="T28" s="14">
        <v>20719</v>
      </c>
      <c r="U28" s="14">
        <v>16586</v>
      </c>
      <c r="V28" s="14">
        <v>3003159</v>
      </c>
      <c r="W28" s="11" t="s">
        <v>217</v>
      </c>
      <c r="X28" s="108"/>
    </row>
    <row r="29" spans="1:24">
      <c r="A29" s="15" t="s">
        <v>71</v>
      </c>
      <c r="B29" s="8" t="s">
        <v>72</v>
      </c>
      <c r="C29" s="20">
        <v>472270</v>
      </c>
      <c r="D29" s="20">
        <v>158470</v>
      </c>
      <c r="E29" s="20">
        <v>318483</v>
      </c>
      <c r="F29" s="20">
        <v>156238</v>
      </c>
      <c r="G29" s="20">
        <v>14801</v>
      </c>
      <c r="H29" s="20">
        <v>423288</v>
      </c>
      <c r="I29" s="20">
        <v>146078</v>
      </c>
      <c r="J29" s="20">
        <v>176313</v>
      </c>
      <c r="K29" s="20">
        <v>102081</v>
      </c>
      <c r="L29" s="20">
        <v>36345</v>
      </c>
      <c r="M29" s="20">
        <v>32018</v>
      </c>
      <c r="N29" s="20">
        <v>39906</v>
      </c>
      <c r="O29" s="20">
        <v>56463</v>
      </c>
      <c r="P29" s="20">
        <v>9723</v>
      </c>
      <c r="Q29" s="20">
        <v>12951</v>
      </c>
      <c r="R29" s="18">
        <v>22438</v>
      </c>
      <c r="S29" s="20">
        <v>24361</v>
      </c>
      <c r="T29" s="20">
        <v>12720</v>
      </c>
      <c r="U29" s="20">
        <v>10626</v>
      </c>
      <c r="V29" s="148">
        <v>2225573</v>
      </c>
      <c r="W29" s="11" t="s">
        <v>217</v>
      </c>
    </row>
    <row r="30" spans="1:24">
      <c r="A30" s="16" t="s">
        <v>57</v>
      </c>
      <c r="B30" s="12" t="s">
        <v>58</v>
      </c>
      <c r="C30" s="21">
        <v>336535</v>
      </c>
      <c r="D30" s="21">
        <v>119530</v>
      </c>
      <c r="E30" s="21">
        <v>133286</v>
      </c>
      <c r="F30" s="21">
        <v>54516</v>
      </c>
      <c r="G30" s="21">
        <v>616</v>
      </c>
      <c r="H30" s="21">
        <v>190258</v>
      </c>
      <c r="I30" s="21">
        <v>70778</v>
      </c>
      <c r="J30" s="21">
        <v>56714</v>
      </c>
      <c r="K30" s="21">
        <v>14420</v>
      </c>
      <c r="L30" s="21">
        <v>3029</v>
      </c>
      <c r="M30" s="21">
        <v>6552</v>
      </c>
      <c r="N30" s="21">
        <v>5307</v>
      </c>
      <c r="O30" s="21">
        <v>17143</v>
      </c>
      <c r="P30" s="21">
        <v>2029</v>
      </c>
      <c r="Q30" s="21">
        <v>5065</v>
      </c>
      <c r="R30" s="21">
        <v>1936</v>
      </c>
      <c r="S30" s="21">
        <v>230</v>
      </c>
      <c r="T30" s="21">
        <v>1964</v>
      </c>
      <c r="U30" s="21">
        <v>1088</v>
      </c>
      <c r="V30" s="14">
        <v>1020996</v>
      </c>
      <c r="W30" s="11" t="s">
        <v>217</v>
      </c>
    </row>
    <row r="31" spans="1:24">
      <c r="A31" s="15" t="s">
        <v>59</v>
      </c>
      <c r="B31" s="8" t="s">
        <v>60</v>
      </c>
      <c r="C31" s="20">
        <v>202728</v>
      </c>
      <c r="D31" s="20">
        <v>71448</v>
      </c>
      <c r="E31" s="20">
        <v>551</v>
      </c>
      <c r="F31" s="20">
        <v>54</v>
      </c>
      <c r="G31" s="20">
        <v>0</v>
      </c>
      <c r="H31" s="20">
        <v>2902</v>
      </c>
      <c r="I31" s="20">
        <v>2780</v>
      </c>
      <c r="J31" s="20">
        <v>895</v>
      </c>
      <c r="K31" s="20">
        <v>53</v>
      </c>
      <c r="L31" s="20">
        <v>50</v>
      </c>
      <c r="M31" s="20">
        <v>2</v>
      </c>
      <c r="N31" s="20">
        <v>0</v>
      </c>
      <c r="O31" s="20">
        <v>190</v>
      </c>
      <c r="P31" s="20">
        <v>0</v>
      </c>
      <c r="Q31" s="20">
        <v>872</v>
      </c>
      <c r="R31" s="20">
        <v>0</v>
      </c>
      <c r="S31" s="20">
        <v>0</v>
      </c>
      <c r="T31" s="20">
        <v>109</v>
      </c>
      <c r="U31" s="20">
        <v>3</v>
      </c>
      <c r="V31" s="20">
        <v>282637</v>
      </c>
      <c r="W31" s="11" t="s">
        <v>217</v>
      </c>
    </row>
    <row r="32" spans="1:24">
      <c r="A32" s="16" t="s">
        <v>61</v>
      </c>
      <c r="B32" s="12" t="s">
        <v>62</v>
      </c>
      <c r="C32" s="21">
        <v>189838</v>
      </c>
      <c r="D32" s="21">
        <v>89285</v>
      </c>
      <c r="E32" s="21">
        <v>198</v>
      </c>
      <c r="F32" s="21">
        <v>0</v>
      </c>
      <c r="G32" s="21">
        <v>0</v>
      </c>
      <c r="H32" s="21">
        <v>451</v>
      </c>
      <c r="I32" s="21">
        <v>1890</v>
      </c>
      <c r="J32" s="21">
        <v>161</v>
      </c>
      <c r="K32" s="21">
        <v>0</v>
      </c>
      <c r="L32" s="21">
        <v>0</v>
      </c>
      <c r="M32" s="21">
        <v>0</v>
      </c>
      <c r="N32" s="21">
        <v>4</v>
      </c>
      <c r="O32" s="21">
        <v>0</v>
      </c>
      <c r="P32" s="21">
        <v>0</v>
      </c>
      <c r="Q32" s="21">
        <v>98</v>
      </c>
      <c r="R32" s="21">
        <v>0</v>
      </c>
      <c r="S32" s="21">
        <v>0</v>
      </c>
      <c r="T32" s="21">
        <v>6</v>
      </c>
      <c r="U32" s="21">
        <v>7</v>
      </c>
      <c r="V32" s="14">
        <v>281938</v>
      </c>
      <c r="W32" s="11" t="s">
        <v>217</v>
      </c>
    </row>
    <row r="33" spans="1:24" hidden="1">
      <c r="A33" s="26" t="s">
        <v>18</v>
      </c>
      <c r="B33" s="27" t="s">
        <v>37</v>
      </c>
      <c r="C33" s="22">
        <f t="shared" ref="C33:U33" si="3">SUM(C21:C32)</f>
        <v>4152275</v>
      </c>
      <c r="D33" s="22">
        <f t="shared" si="3"/>
        <v>1556788</v>
      </c>
      <c r="E33" s="22">
        <f t="shared" si="3"/>
        <v>1888181</v>
      </c>
      <c r="F33" s="22">
        <f t="shared" si="3"/>
        <v>970662</v>
      </c>
      <c r="G33" s="22">
        <f t="shared" si="3"/>
        <v>78866</v>
      </c>
      <c r="H33" s="22">
        <f t="shared" si="3"/>
        <v>2542914</v>
      </c>
      <c r="I33" s="22">
        <f t="shared" si="3"/>
        <v>939794</v>
      </c>
      <c r="J33" s="22">
        <f t="shared" si="3"/>
        <v>1092658</v>
      </c>
      <c r="K33" s="22">
        <f t="shared" si="3"/>
        <v>606272</v>
      </c>
      <c r="L33" s="22">
        <f t="shared" si="3"/>
        <v>217567</v>
      </c>
      <c r="M33" s="22">
        <f t="shared" si="3"/>
        <v>190129</v>
      </c>
      <c r="N33" s="22">
        <f t="shared" si="3"/>
        <v>275812</v>
      </c>
      <c r="O33" s="22">
        <f t="shared" si="3"/>
        <v>356443</v>
      </c>
      <c r="P33" s="22">
        <f t="shared" si="3"/>
        <v>73140</v>
      </c>
      <c r="Q33" s="22">
        <f t="shared" si="3"/>
        <v>86508</v>
      </c>
      <c r="R33" s="22">
        <f t="shared" si="3"/>
        <v>126830</v>
      </c>
      <c r="S33" s="22">
        <f t="shared" si="3"/>
        <v>159492</v>
      </c>
      <c r="T33" s="22">
        <f t="shared" si="3"/>
        <v>82857</v>
      </c>
      <c r="U33" s="22">
        <f t="shared" si="3"/>
        <v>75475</v>
      </c>
      <c r="V33" s="22">
        <f>SUM(C33:U33)</f>
        <v>15472663</v>
      </c>
      <c r="W33" s="11" t="s">
        <v>217</v>
      </c>
      <c r="X33" s="108"/>
    </row>
    <row r="34" spans="1:24">
      <c r="A34" s="26" t="s">
        <v>18</v>
      </c>
      <c r="B34" s="27" t="s">
        <v>37</v>
      </c>
      <c r="C34" s="22">
        <f>SUM(C21:C32)</f>
        <v>4152275</v>
      </c>
      <c r="D34" s="22">
        <f t="shared" ref="D34:V34" si="4">SUM(D21:D32)</f>
        <v>1556788</v>
      </c>
      <c r="E34" s="22">
        <f t="shared" si="4"/>
        <v>1888181</v>
      </c>
      <c r="F34" s="22">
        <f t="shared" si="4"/>
        <v>970662</v>
      </c>
      <c r="G34" s="22">
        <f t="shared" si="4"/>
        <v>78866</v>
      </c>
      <c r="H34" s="22">
        <f t="shared" si="4"/>
        <v>2542914</v>
      </c>
      <c r="I34" s="22">
        <f t="shared" si="4"/>
        <v>939794</v>
      </c>
      <c r="J34" s="22">
        <f t="shared" si="4"/>
        <v>1092658</v>
      </c>
      <c r="K34" s="22">
        <f t="shared" si="4"/>
        <v>606272</v>
      </c>
      <c r="L34" s="22">
        <f t="shared" si="4"/>
        <v>217567</v>
      </c>
      <c r="M34" s="22">
        <f t="shared" si="4"/>
        <v>190129</v>
      </c>
      <c r="N34" s="22">
        <f t="shared" si="4"/>
        <v>275812</v>
      </c>
      <c r="O34" s="22">
        <f t="shared" si="4"/>
        <v>356443</v>
      </c>
      <c r="P34" s="22">
        <f t="shared" si="4"/>
        <v>73140</v>
      </c>
      <c r="Q34" s="22">
        <f t="shared" si="4"/>
        <v>86508</v>
      </c>
      <c r="R34" s="22">
        <f t="shared" si="4"/>
        <v>126830</v>
      </c>
      <c r="S34" s="22">
        <f t="shared" si="4"/>
        <v>159492</v>
      </c>
      <c r="T34" s="22">
        <f t="shared" si="4"/>
        <v>82857</v>
      </c>
      <c r="U34" s="22">
        <f t="shared" si="4"/>
        <v>75475</v>
      </c>
      <c r="V34" s="22">
        <f t="shared" si="4"/>
        <v>15472640</v>
      </c>
      <c r="W34" s="11" t="s">
        <v>217</v>
      </c>
    </row>
    <row r="35" spans="1:2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152"/>
      <c r="V35" s="28"/>
      <c r="W35" s="28"/>
    </row>
    <row r="36" spans="1:2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</row>
    <row r="37" spans="1:24">
      <c r="A37" s="188" t="s">
        <v>73</v>
      </c>
      <c r="B37" s="189"/>
      <c r="C37" s="3" t="s">
        <v>65</v>
      </c>
      <c r="D37" s="3" t="s">
        <v>0</v>
      </c>
      <c r="E37" s="3" t="s">
        <v>1</v>
      </c>
      <c r="F37" s="3" t="s">
        <v>2</v>
      </c>
      <c r="G37" s="3" t="s">
        <v>3</v>
      </c>
      <c r="H37" s="3" t="s">
        <v>4</v>
      </c>
      <c r="I37" s="3" t="s">
        <v>66</v>
      </c>
      <c r="J37" s="3" t="s">
        <v>6</v>
      </c>
      <c r="K37" s="3" t="s">
        <v>7</v>
      </c>
      <c r="L37" s="3" t="s">
        <v>8</v>
      </c>
      <c r="M37" s="3" t="s">
        <v>9</v>
      </c>
      <c r="N37" s="3" t="s">
        <v>10</v>
      </c>
      <c r="O37" s="3" t="s">
        <v>11</v>
      </c>
      <c r="P37" s="3" t="s">
        <v>12</v>
      </c>
      <c r="Q37" s="3" t="s">
        <v>13</v>
      </c>
      <c r="R37" s="3" t="s">
        <v>14</v>
      </c>
      <c r="S37" s="3" t="s">
        <v>15</v>
      </c>
      <c r="T37" s="3" t="s">
        <v>16</v>
      </c>
      <c r="U37" s="3" t="s">
        <v>17</v>
      </c>
      <c r="V37" s="3" t="s">
        <v>18</v>
      </c>
      <c r="W37" s="30"/>
    </row>
    <row r="38" spans="1:24">
      <c r="A38" s="190" t="s">
        <v>74</v>
      </c>
      <c r="B38" s="191"/>
      <c r="C38" s="3" t="s">
        <v>67</v>
      </c>
      <c r="D38" s="3" t="s">
        <v>19</v>
      </c>
      <c r="E38" s="3" t="s">
        <v>20</v>
      </c>
      <c r="F38" s="3" t="s">
        <v>21</v>
      </c>
      <c r="G38" s="3" t="s">
        <v>22</v>
      </c>
      <c r="H38" s="3" t="s">
        <v>23</v>
      </c>
      <c r="I38" s="3" t="s">
        <v>24</v>
      </c>
      <c r="J38" s="3" t="s">
        <v>25</v>
      </c>
      <c r="K38" s="3" t="s">
        <v>26</v>
      </c>
      <c r="L38" s="3" t="s">
        <v>68</v>
      </c>
      <c r="M38" s="3" t="s">
        <v>28</v>
      </c>
      <c r="N38" s="3" t="s">
        <v>29</v>
      </c>
      <c r="O38" s="3" t="s">
        <v>30</v>
      </c>
      <c r="P38" s="3" t="s">
        <v>31</v>
      </c>
      <c r="Q38" s="3" t="s">
        <v>32</v>
      </c>
      <c r="R38" s="3" t="s">
        <v>33</v>
      </c>
      <c r="S38" s="3" t="s">
        <v>34</v>
      </c>
      <c r="T38" s="3" t="s">
        <v>35</v>
      </c>
      <c r="U38" s="3" t="s">
        <v>36</v>
      </c>
      <c r="V38" s="3" t="s">
        <v>37</v>
      </c>
      <c r="W38" s="30"/>
    </row>
    <row r="39" spans="1:24">
      <c r="A39" s="31" t="s">
        <v>38</v>
      </c>
      <c r="B39" s="31" t="s">
        <v>39</v>
      </c>
      <c r="C39" s="32">
        <f>IF(C21=0,"",(C5/C21 -1))</f>
        <v>5.7420523095715215E-2</v>
      </c>
      <c r="D39" s="32">
        <f>IF(D21=0,"",(D5/D21 -1))</f>
        <v>-5.7669326548706712E-2</v>
      </c>
      <c r="E39" s="32">
        <f>IF(E21=0,"",(E5/E21 -1))</f>
        <v>0.30263157894736836</v>
      </c>
      <c r="F39" s="32" t="str">
        <f>IF(F21=0,"",(F5/F21 -1))</f>
        <v/>
      </c>
      <c r="G39" s="32" t="str">
        <f t="shared" ref="G39:V39" si="5">IF(G21=0,"",(G5/G21 -1))</f>
        <v/>
      </c>
      <c r="H39" s="32">
        <f t="shared" si="5"/>
        <v>-1</v>
      </c>
      <c r="I39" s="32">
        <f t="shared" si="5"/>
        <v>4.6339202965709037E-2</v>
      </c>
      <c r="J39" s="32">
        <f t="shared" si="5"/>
        <v>-1</v>
      </c>
      <c r="K39" s="32" t="str">
        <f t="shared" si="5"/>
        <v/>
      </c>
      <c r="L39" s="32" t="str">
        <f t="shared" si="5"/>
        <v/>
      </c>
      <c r="M39" s="32">
        <f t="shared" si="5"/>
        <v>-1</v>
      </c>
      <c r="N39" s="32">
        <f t="shared" si="5"/>
        <v>-1</v>
      </c>
      <c r="O39" s="32">
        <f t="shared" si="5"/>
        <v>21.363636363636363</v>
      </c>
      <c r="P39" s="32" t="str">
        <f t="shared" si="5"/>
        <v/>
      </c>
      <c r="Q39" s="32" t="str">
        <f t="shared" si="5"/>
        <v/>
      </c>
      <c r="R39" s="32" t="str">
        <f t="shared" si="5"/>
        <v/>
      </c>
      <c r="S39" s="32" t="str">
        <f t="shared" si="5"/>
        <v/>
      </c>
      <c r="T39" s="32">
        <f t="shared" si="5"/>
        <v>2.8571428571428572</v>
      </c>
      <c r="U39" s="32" t="str">
        <f t="shared" si="5"/>
        <v/>
      </c>
      <c r="V39" s="32">
        <f t="shared" si="5"/>
        <v>2.4786424020883713E-2</v>
      </c>
      <c r="W39" s="30"/>
    </row>
    <row r="40" spans="1:24">
      <c r="A40" s="33" t="s">
        <v>41</v>
      </c>
      <c r="B40" s="33" t="s">
        <v>42</v>
      </c>
      <c r="C40" s="34">
        <f t="shared" ref="C40:V50" si="6">IF(C22=0,"",(C6/C22 -1))</f>
        <v>0.16796890572055023</v>
      </c>
      <c r="D40" s="34">
        <f t="shared" si="6"/>
        <v>-9.6979448548233371E-3</v>
      </c>
      <c r="E40" s="34">
        <f t="shared" si="6"/>
        <v>8.8928571428571423</v>
      </c>
      <c r="F40" s="34" t="str">
        <f t="shared" ref="F40:V40" si="7">IF(F22=0,"",(F6/F22 -1))</f>
        <v/>
      </c>
      <c r="G40" s="34" t="str">
        <f t="shared" si="7"/>
        <v/>
      </c>
      <c r="H40" s="34">
        <f t="shared" si="7"/>
        <v>-5.1282051282051322E-2</v>
      </c>
      <c r="I40" s="34">
        <f t="shared" si="7"/>
        <v>0.40507936507936515</v>
      </c>
      <c r="J40" s="34" t="str">
        <f t="shared" si="7"/>
        <v/>
      </c>
      <c r="K40" s="34" t="str">
        <f t="shared" si="7"/>
        <v/>
      </c>
      <c r="L40" s="34" t="str">
        <f t="shared" si="7"/>
        <v/>
      </c>
      <c r="M40" s="34" t="str">
        <f t="shared" si="7"/>
        <v/>
      </c>
      <c r="N40" s="34" t="str">
        <f t="shared" si="7"/>
        <v/>
      </c>
      <c r="O40" s="34" t="str">
        <f t="shared" si="7"/>
        <v/>
      </c>
      <c r="P40" s="34" t="str">
        <f t="shared" si="7"/>
        <v/>
      </c>
      <c r="Q40" s="34">
        <f t="shared" si="7"/>
        <v>4.7894736842105265</v>
      </c>
      <c r="R40" s="34" t="str">
        <f t="shared" si="7"/>
        <v/>
      </c>
      <c r="S40" s="34" t="str">
        <f t="shared" si="7"/>
        <v/>
      </c>
      <c r="T40" s="34">
        <f t="shared" si="7"/>
        <v>-1</v>
      </c>
      <c r="U40" s="34" t="str">
        <f t="shared" si="7"/>
        <v/>
      </c>
      <c r="V40" s="34">
        <f t="shared" si="7"/>
        <v>0.1168445757367067</v>
      </c>
      <c r="W40" s="30"/>
    </row>
    <row r="41" spans="1:24">
      <c r="A41" s="31" t="s">
        <v>69</v>
      </c>
      <c r="B41" s="31" t="s">
        <v>44</v>
      </c>
      <c r="C41" s="32">
        <f t="shared" ref="C41:V41" si="8">IF(C23=0,"",(C7/C23 -1))</f>
        <v>0.10991508961742102</v>
      </c>
      <c r="D41" s="32">
        <f t="shared" si="8"/>
        <v>7.1296604431795974E-2</v>
      </c>
      <c r="E41" s="32">
        <f t="shared" si="8"/>
        <v>1.4460659898477157</v>
      </c>
      <c r="F41" s="32">
        <f t="shared" si="8"/>
        <v>-0.70801317233809002</v>
      </c>
      <c r="G41" s="32" t="str">
        <f t="shared" si="8"/>
        <v/>
      </c>
      <c r="H41" s="32">
        <f t="shared" si="8"/>
        <v>0.42647879464285721</v>
      </c>
      <c r="I41" s="32">
        <f t="shared" si="8"/>
        <v>0.6307429547395389</v>
      </c>
      <c r="J41" s="32">
        <f t="shared" si="8"/>
        <v>-0.35122628412771861</v>
      </c>
      <c r="K41" s="32">
        <f t="shared" si="8"/>
        <v>1.0173410404624277</v>
      </c>
      <c r="L41" s="32">
        <f t="shared" si="8"/>
        <v>-0.12849162011173187</v>
      </c>
      <c r="M41" s="32">
        <f t="shared" si="8"/>
        <v>-1</v>
      </c>
      <c r="N41" s="32">
        <f t="shared" si="8"/>
        <v>-1</v>
      </c>
      <c r="O41" s="32">
        <f t="shared" si="8"/>
        <v>5.25</v>
      </c>
      <c r="P41" s="32">
        <f t="shared" si="8"/>
        <v>-1</v>
      </c>
      <c r="Q41" s="32">
        <f t="shared" si="8"/>
        <v>-4.1160593792172739E-2</v>
      </c>
      <c r="R41" s="32" t="str">
        <f t="shared" si="8"/>
        <v/>
      </c>
      <c r="S41" s="32" t="str">
        <f t="shared" si="8"/>
        <v/>
      </c>
      <c r="T41" s="32" t="str">
        <f t="shared" si="8"/>
        <v/>
      </c>
      <c r="U41" s="32" t="str">
        <f t="shared" si="8"/>
        <v/>
      </c>
      <c r="V41" s="32">
        <f t="shared" si="8"/>
        <v>0.11936998660528708</v>
      </c>
      <c r="W41" s="30"/>
    </row>
    <row r="42" spans="1:24">
      <c r="A42" s="33" t="s">
        <v>45</v>
      </c>
      <c r="B42" s="33" t="s">
        <v>46</v>
      </c>
      <c r="C42" s="34">
        <f t="shared" ref="C42:V42" si="9">IF(C24=0,"",(C8/C24 -1))</f>
        <v>-9.9121373305997018E-3</v>
      </c>
      <c r="D42" s="34">
        <f t="shared" si="9"/>
        <v>3.8881565738129842E-2</v>
      </c>
      <c r="E42" s="34">
        <f t="shared" si="9"/>
        <v>5.6086332359784219E-2</v>
      </c>
      <c r="F42" s="34">
        <f t="shared" si="9"/>
        <v>-0.20590785594543037</v>
      </c>
      <c r="G42" s="34">
        <f t="shared" si="9"/>
        <v>-1</v>
      </c>
      <c r="H42" s="34">
        <f t="shared" si="9"/>
        <v>0.19935501906986963</v>
      </c>
      <c r="I42" s="34">
        <f t="shared" si="9"/>
        <v>0.11900116240451686</v>
      </c>
      <c r="J42" s="34">
        <f t="shared" si="9"/>
        <v>0.10015794136908207</v>
      </c>
      <c r="K42" s="34">
        <f t="shared" si="9"/>
        <v>0.40182186234817818</v>
      </c>
      <c r="L42" s="34">
        <f t="shared" si="9"/>
        <v>0.35350140056022417</v>
      </c>
      <c r="M42" s="34">
        <f t="shared" si="9"/>
        <v>0.93670886075949378</v>
      </c>
      <c r="N42" s="34">
        <f t="shared" si="9"/>
        <v>0.89935064935064934</v>
      </c>
      <c r="O42" s="34">
        <f t="shared" si="9"/>
        <v>0.35970647098065367</v>
      </c>
      <c r="P42" s="34">
        <f t="shared" si="9"/>
        <v>-0.64949781097089887</v>
      </c>
      <c r="Q42" s="34">
        <f t="shared" si="9"/>
        <v>0.28076424870466332</v>
      </c>
      <c r="R42" s="34">
        <f t="shared" si="9"/>
        <v>-0.41901408450704225</v>
      </c>
      <c r="S42" s="34">
        <f t="shared" si="9"/>
        <v>39.5</v>
      </c>
      <c r="T42" s="34">
        <f t="shared" si="9"/>
        <v>-0.65080713678844515</v>
      </c>
      <c r="U42" s="34">
        <f t="shared" si="9"/>
        <v>-0.40166493236212275</v>
      </c>
      <c r="V42" s="34">
        <f t="shared" si="9"/>
        <v>4.5996759058939407E-2</v>
      </c>
      <c r="W42" s="30"/>
    </row>
    <row r="43" spans="1:24">
      <c r="A43" s="31" t="s">
        <v>47</v>
      </c>
      <c r="B43" s="31" t="s">
        <v>48</v>
      </c>
      <c r="C43" s="32">
        <f t="shared" si="6"/>
        <v>3.8766246858817688E-2</v>
      </c>
      <c r="D43" s="32">
        <f t="shared" si="6"/>
        <v>9.781112334801767E-2</v>
      </c>
      <c r="E43" s="32">
        <f t="shared" si="6"/>
        <v>5.8594596507056229E-2</v>
      </c>
      <c r="F43" s="32">
        <f t="shared" si="6"/>
        <v>-0.21659301142497656</v>
      </c>
      <c r="G43" s="32">
        <f t="shared" ref="G43:G48" si="10">IF(G25=0,"",(G9/G25 -1))</f>
        <v>9.067131647776816E-2</v>
      </c>
      <c r="H43" s="32">
        <f t="shared" si="6"/>
        <v>0.11562674601421508</v>
      </c>
      <c r="I43" s="32">
        <f t="shared" si="6"/>
        <v>6.6762852030370912E-2</v>
      </c>
      <c r="J43" s="32">
        <f t="shared" si="6"/>
        <v>0.14763721279879727</v>
      </c>
      <c r="K43" s="32">
        <f t="shared" si="6"/>
        <v>5.2768671127677802E-2</v>
      </c>
      <c r="L43" s="32">
        <f t="shared" si="6"/>
        <v>0.15647304704444176</v>
      </c>
      <c r="M43" s="32">
        <f t="shared" si="6"/>
        <v>0.19678038279751031</v>
      </c>
      <c r="N43" s="32">
        <f t="shared" si="6"/>
        <v>0.16130171766679924</v>
      </c>
      <c r="O43" s="32">
        <f t="shared" si="6"/>
        <v>0.13228304405874503</v>
      </c>
      <c r="P43" s="32">
        <f t="shared" si="6"/>
        <v>-0.58497335514166626</v>
      </c>
      <c r="Q43" s="32">
        <f t="shared" si="6"/>
        <v>0.17798594847775173</v>
      </c>
      <c r="R43" s="32">
        <f t="shared" si="6"/>
        <v>-0.40432847896440127</v>
      </c>
      <c r="S43" s="32">
        <f t="shared" si="6"/>
        <v>5.2372583479789014E-2</v>
      </c>
      <c r="T43" s="32">
        <f t="shared" si="6"/>
        <v>0.18152619337689657</v>
      </c>
      <c r="U43" s="32">
        <f t="shared" si="6"/>
        <v>-0.64527225438375702</v>
      </c>
      <c r="V43" s="32">
        <f t="shared" si="6"/>
        <v>4.5275855273072985E-2</v>
      </c>
      <c r="W43" s="30"/>
    </row>
    <row r="44" spans="1:24">
      <c r="A44" s="35" t="s">
        <v>49</v>
      </c>
      <c r="B44" s="35" t="s">
        <v>50</v>
      </c>
      <c r="C44" s="34">
        <f t="shared" si="6"/>
        <v>8.817134480485711E-3</v>
      </c>
      <c r="D44" s="34">
        <f t="shared" si="6"/>
        <v>4.1358529058178828E-2</v>
      </c>
      <c r="E44" s="34">
        <f t="shared" si="6"/>
        <v>9.6860539257463518E-2</v>
      </c>
      <c r="F44" s="34">
        <f t="shared" si="6"/>
        <v>-0.14565702085883769</v>
      </c>
      <c r="G44" s="34">
        <f t="shared" si="10"/>
        <v>-4.961832061068705E-2</v>
      </c>
      <c r="H44" s="34">
        <f t="shared" si="6"/>
        <v>9.8251697731541743E-2</v>
      </c>
      <c r="I44" s="34">
        <f t="shared" si="6"/>
        <v>7.6465980090566932E-2</v>
      </c>
      <c r="J44" s="34">
        <f t="shared" si="6"/>
        <v>0.10162970125501092</v>
      </c>
      <c r="K44" s="34">
        <f t="shared" si="6"/>
        <v>4.0920286139387807E-2</v>
      </c>
      <c r="L44" s="34">
        <f t="shared" si="6"/>
        <v>4.8846021357216607E-2</v>
      </c>
      <c r="M44" s="34">
        <f t="shared" si="6"/>
        <v>7.7775427090495564E-2</v>
      </c>
      <c r="N44" s="34">
        <f t="shared" si="6"/>
        <v>0.20389198902865791</v>
      </c>
      <c r="O44" s="34">
        <f t="shared" si="6"/>
        <v>8.3531228722785844E-2</v>
      </c>
      <c r="P44" s="34">
        <f t="shared" si="6"/>
        <v>0.1301951994022601</v>
      </c>
      <c r="Q44" s="34">
        <f t="shared" si="6"/>
        <v>0.12741534340922134</v>
      </c>
      <c r="R44" s="34">
        <f t="shared" si="6"/>
        <v>-0.38018824255516126</v>
      </c>
      <c r="S44" s="34">
        <f t="shared" si="6"/>
        <v>3.5007808433107801E-2</v>
      </c>
      <c r="T44" s="34">
        <f t="shared" si="6"/>
        <v>4.9352251696488381E-4</v>
      </c>
      <c r="U44" s="34">
        <f t="shared" si="6"/>
        <v>-0.66744699351213965</v>
      </c>
      <c r="V44" s="34">
        <f t="shared" si="6"/>
        <v>4.1402046876621634E-2</v>
      </c>
      <c r="W44" s="30"/>
    </row>
    <row r="45" spans="1:24">
      <c r="A45" s="31" t="s">
        <v>51</v>
      </c>
      <c r="B45" s="31" t="s">
        <v>52</v>
      </c>
      <c r="C45" s="32">
        <f t="shared" si="6"/>
        <v>0.10172540302744704</v>
      </c>
      <c r="D45" s="32">
        <f t="shared" si="6"/>
        <v>0.11445406902544319</v>
      </c>
      <c r="E45" s="32">
        <f t="shared" si="6"/>
        <v>0.11565934199699091</v>
      </c>
      <c r="F45" s="32">
        <f t="shared" si="6"/>
        <v>-0.12986029060276172</v>
      </c>
      <c r="G45" s="32">
        <f t="shared" si="10"/>
        <v>-4.4461084850470067E-3</v>
      </c>
      <c r="H45" s="32">
        <f t="shared" si="6"/>
        <v>0.12702294881645582</v>
      </c>
      <c r="I45" s="32">
        <f t="shared" si="6"/>
        <v>0.1324994560569952</v>
      </c>
      <c r="J45" s="32">
        <f t="shared" si="6"/>
        <v>0.14654333008763398</v>
      </c>
      <c r="K45" s="32">
        <f t="shared" si="6"/>
        <v>9.1062037171963484E-2</v>
      </c>
      <c r="L45" s="32">
        <f t="shared" si="6"/>
        <v>8.4927140255009137E-2</v>
      </c>
      <c r="M45" s="32">
        <f t="shared" si="6"/>
        <v>0.25567078552515454</v>
      </c>
      <c r="N45" s="32">
        <f t="shared" si="6"/>
        <v>7.9409518961568448E-3</v>
      </c>
      <c r="O45" s="32">
        <f t="shared" si="6"/>
        <v>0.16080182898086171</v>
      </c>
      <c r="P45" s="32">
        <f t="shared" si="6"/>
        <v>0.16180390995260674</v>
      </c>
      <c r="Q45" s="32">
        <f t="shared" si="6"/>
        <v>0.33827695384102641</v>
      </c>
      <c r="R45" s="32">
        <f t="shared" si="6"/>
        <v>-0.16266848660638111</v>
      </c>
      <c r="S45" s="32">
        <f t="shared" si="6"/>
        <v>9.3531447947818203E-2</v>
      </c>
      <c r="T45" s="32">
        <f t="shared" si="6"/>
        <v>8.6495562485008337E-2</v>
      </c>
      <c r="U45" s="32">
        <f t="shared" si="6"/>
        <v>-0.6199858487998694</v>
      </c>
      <c r="V45" s="32">
        <f t="shared" si="6"/>
        <v>9.2301816035279094E-2</v>
      </c>
      <c r="W45" s="30"/>
    </row>
    <row r="46" spans="1:24">
      <c r="A46" s="35" t="s">
        <v>53</v>
      </c>
      <c r="B46" s="35" t="s">
        <v>54</v>
      </c>
      <c r="C46" s="34">
        <f t="shared" si="6"/>
        <v>9.6467367242924373E-2</v>
      </c>
      <c r="D46" s="34">
        <f t="shared" si="6"/>
        <v>0.12306166776843885</v>
      </c>
      <c r="E46" s="34">
        <f t="shared" si="6"/>
        <v>6.8784354650788693E-2</v>
      </c>
      <c r="F46" s="34">
        <f t="shared" si="6"/>
        <v>-0.13230896710739637</v>
      </c>
      <c r="G46" s="34">
        <f t="shared" si="10"/>
        <v>5.6010593947716902E-2</v>
      </c>
      <c r="H46" s="34">
        <f t="shared" si="6"/>
        <v>8.9643282428583548E-2</v>
      </c>
      <c r="I46" s="34">
        <f t="shared" si="6"/>
        <v>5.0199124293163866E-2</v>
      </c>
      <c r="J46" s="34">
        <f t="shared" si="6"/>
        <v>0.10257318085436995</v>
      </c>
      <c r="K46" s="34">
        <f t="shared" si="6"/>
        <v>0.13354606832152105</v>
      </c>
      <c r="L46" s="34">
        <f t="shared" si="6"/>
        <v>4.3173113924978468E-2</v>
      </c>
      <c r="M46" s="34">
        <f t="shared" si="6"/>
        <v>9.3895999478476266E-2</v>
      </c>
      <c r="N46" s="34">
        <f t="shared" si="6"/>
        <v>5.0694476920918552E-2</v>
      </c>
      <c r="O46" s="34">
        <f t="shared" si="6"/>
        <v>8.7968672248545099E-2</v>
      </c>
      <c r="P46" s="34">
        <f t="shared" si="6"/>
        <v>-4.7027256037282861E-2</v>
      </c>
      <c r="Q46" s="34">
        <f t="shared" si="6"/>
        <v>0.13212517121483502</v>
      </c>
      <c r="R46" s="34">
        <f t="shared" si="6"/>
        <v>-0.17749798224374491</v>
      </c>
      <c r="S46" s="34">
        <f t="shared" si="6"/>
        <v>0.10877067180567379</v>
      </c>
      <c r="T46" s="34">
        <f t="shared" si="6"/>
        <v>-2.5097736377238666E-3</v>
      </c>
      <c r="U46" s="34">
        <f t="shared" si="6"/>
        <v>-0.50422042686603152</v>
      </c>
      <c r="V46" s="34">
        <f t="shared" si="6"/>
        <v>6.5908265263344257E-2</v>
      </c>
      <c r="W46" s="30"/>
    </row>
    <row r="47" spans="1:24">
      <c r="A47" s="31" t="s">
        <v>55</v>
      </c>
      <c r="B47" s="31" t="s">
        <v>56</v>
      </c>
      <c r="C47" s="32">
        <f t="shared" si="6"/>
        <v>0.15469752472102827</v>
      </c>
      <c r="D47" s="32">
        <f t="shared" si="6"/>
        <v>0.23524326370921944</v>
      </c>
      <c r="E47" s="32">
        <f t="shared" si="6"/>
        <v>0.11556032818078199</v>
      </c>
      <c r="F47" s="32">
        <f t="shared" si="6"/>
        <v>-2.9365455266964546E-2</v>
      </c>
      <c r="G47" s="32">
        <f t="shared" si="10"/>
        <v>0.1494493615296264</v>
      </c>
      <c r="H47" s="32">
        <f t="shared" si="6"/>
        <v>0.13268035002173462</v>
      </c>
      <c r="I47" s="32">
        <f t="shared" si="6"/>
        <v>0.15184353564534026</v>
      </c>
      <c r="J47" s="32">
        <f t="shared" si="6"/>
        <v>0.16860356298174262</v>
      </c>
      <c r="K47" s="32">
        <f t="shared" si="6"/>
        <v>0.18326622975872109</v>
      </c>
      <c r="L47" s="32">
        <f t="shared" si="6"/>
        <v>0.10081166597881408</v>
      </c>
      <c r="M47" s="32">
        <f t="shared" si="6"/>
        <v>0.28365294521831474</v>
      </c>
      <c r="N47" s="32">
        <f t="shared" si="6"/>
        <v>1.2905327519671328E-2</v>
      </c>
      <c r="O47" s="32">
        <f t="shared" si="6"/>
        <v>0.11827214281919129</v>
      </c>
      <c r="P47" s="32">
        <f t="shared" si="6"/>
        <v>0.28571428571428581</v>
      </c>
      <c r="Q47" s="32">
        <f t="shared" si="6"/>
        <v>0.39232491699482663</v>
      </c>
      <c r="R47" s="32">
        <f t="shared" si="6"/>
        <v>-0.137356270612354</v>
      </c>
      <c r="S47" s="32">
        <f t="shared" si="6"/>
        <v>0.24691104634456718</v>
      </c>
      <c r="T47" s="32">
        <f t="shared" si="6"/>
        <v>0.18128930817610067</v>
      </c>
      <c r="U47" s="32">
        <f t="shared" si="6"/>
        <v>-0.44466403162055335</v>
      </c>
      <c r="V47" s="32">
        <f t="shared" si="6"/>
        <v>0.1347320442870219</v>
      </c>
      <c r="W47" s="30"/>
    </row>
    <row r="48" spans="1:24">
      <c r="A48" s="35" t="s">
        <v>57</v>
      </c>
      <c r="B48" s="35" t="s">
        <v>58</v>
      </c>
      <c r="C48" s="34">
        <f t="shared" si="6"/>
        <v>0.14795192179119554</v>
      </c>
      <c r="D48" s="34">
        <f t="shared" si="6"/>
        <v>0.21051618840458453</v>
      </c>
      <c r="E48" s="34">
        <f t="shared" si="6"/>
        <v>0.30352775235208496</v>
      </c>
      <c r="F48" s="34">
        <f t="shared" si="6"/>
        <v>0.19324601951720588</v>
      </c>
      <c r="G48" s="34">
        <f t="shared" si="10"/>
        <v>0.3035714285714286</v>
      </c>
      <c r="H48" s="34">
        <f t="shared" si="6"/>
        <v>0.35638974445227012</v>
      </c>
      <c r="I48" s="34">
        <f t="shared" si="6"/>
        <v>0.28587979315606549</v>
      </c>
      <c r="J48" s="34">
        <f t="shared" si="6"/>
        <v>0.31806961244137244</v>
      </c>
      <c r="K48" s="34">
        <f t="shared" si="6"/>
        <v>0.51026352288488219</v>
      </c>
      <c r="L48" s="34">
        <f t="shared" si="6"/>
        <v>0.37702211951138986</v>
      </c>
      <c r="M48" s="34">
        <f t="shared" si="6"/>
        <v>0.84233821733821723</v>
      </c>
      <c r="N48" s="34">
        <f t="shared" si="6"/>
        <v>0.74901074053137373</v>
      </c>
      <c r="O48" s="34">
        <f t="shared" si="6"/>
        <v>0.33967216939858824</v>
      </c>
      <c r="P48" s="34">
        <f t="shared" si="6"/>
        <v>-0.11039921143420406</v>
      </c>
      <c r="Q48" s="34">
        <f t="shared" si="6"/>
        <v>0.54570582428430403</v>
      </c>
      <c r="R48" s="34">
        <f t="shared" si="6"/>
        <v>0.30991735537190079</v>
      </c>
      <c r="S48" s="34">
        <f t="shared" si="6"/>
        <v>1.7260869565217392</v>
      </c>
      <c r="T48" s="34">
        <f t="shared" si="6"/>
        <v>0.74898167006109984</v>
      </c>
      <c r="U48" s="34">
        <f t="shared" si="6"/>
        <v>-0.53768382352941169</v>
      </c>
      <c r="V48" s="34">
        <f t="shared" si="6"/>
        <v>0.25509502485807967</v>
      </c>
      <c r="W48" s="30"/>
    </row>
    <row r="49" spans="1:23">
      <c r="A49" s="31" t="s">
        <v>59</v>
      </c>
      <c r="B49" s="31" t="s">
        <v>60</v>
      </c>
      <c r="C49" s="32">
        <f t="shared" si="6"/>
        <v>0.16706621680280964</v>
      </c>
      <c r="D49" s="32">
        <f t="shared" si="6"/>
        <v>0.15131284290672942</v>
      </c>
      <c r="E49" s="32">
        <f t="shared" si="6"/>
        <v>-1</v>
      </c>
      <c r="F49" s="32">
        <f t="shared" si="6"/>
        <v>-0.77777777777777779</v>
      </c>
      <c r="G49" s="32" t="str">
        <f t="shared" si="6"/>
        <v/>
      </c>
      <c r="H49" s="32">
        <f t="shared" si="6"/>
        <v>4.3418332184700148E-2</v>
      </c>
      <c r="I49" s="32">
        <f t="shared" si="6"/>
        <v>0.19064748201438841</v>
      </c>
      <c r="J49" s="32">
        <f t="shared" si="6"/>
        <v>-0.15195530726256978</v>
      </c>
      <c r="K49" s="32">
        <f t="shared" si="6"/>
        <v>-1</v>
      </c>
      <c r="L49" s="32">
        <f t="shared" si="6"/>
        <v>-1</v>
      </c>
      <c r="M49" s="32">
        <f t="shared" si="6"/>
        <v>-1</v>
      </c>
      <c r="N49" s="32" t="str">
        <f t="shared" si="6"/>
        <v/>
      </c>
      <c r="O49" s="32">
        <f t="shared" si="6"/>
        <v>-0.15263157894736845</v>
      </c>
      <c r="P49" s="32" t="str">
        <f t="shared" si="6"/>
        <v/>
      </c>
      <c r="Q49" s="32">
        <f t="shared" si="6"/>
        <v>0.12729357798165131</v>
      </c>
      <c r="R49" s="32" t="str">
        <f t="shared" si="6"/>
        <v/>
      </c>
      <c r="S49" s="32" t="str">
        <f t="shared" si="6"/>
        <v/>
      </c>
      <c r="T49" s="32">
        <f t="shared" si="6"/>
        <v>-1</v>
      </c>
      <c r="U49" s="32">
        <f t="shared" si="6"/>
        <v>20.333333333333332</v>
      </c>
      <c r="V49" s="32">
        <f t="shared" si="6"/>
        <v>0.1575731415207493</v>
      </c>
      <c r="W49" s="30"/>
    </row>
    <row r="50" spans="1:23">
      <c r="A50" s="35" t="s">
        <v>61</v>
      </c>
      <c r="B50" s="35" t="s">
        <v>62</v>
      </c>
      <c r="C50" s="34">
        <f t="shared" si="6"/>
        <v>0.10093869509792563</v>
      </c>
      <c r="D50" s="34">
        <f t="shared" si="6"/>
        <v>0.17397099176793418</v>
      </c>
      <c r="E50" s="34">
        <f t="shared" si="6"/>
        <v>-0.43434343434343436</v>
      </c>
      <c r="F50" s="34" t="str">
        <f t="shared" si="6"/>
        <v/>
      </c>
      <c r="G50" s="34" t="str">
        <f t="shared" si="6"/>
        <v/>
      </c>
      <c r="H50" s="34">
        <f t="shared" si="6"/>
        <v>1.2328159645232817</v>
      </c>
      <c r="I50" s="34">
        <f t="shared" si="6"/>
        <v>0.19470899470899461</v>
      </c>
      <c r="J50" s="34">
        <f t="shared" si="6"/>
        <v>-0.88198757763975155</v>
      </c>
      <c r="K50" s="34" t="str">
        <f t="shared" si="6"/>
        <v/>
      </c>
      <c r="L50" s="34" t="str">
        <f t="shared" si="6"/>
        <v/>
      </c>
      <c r="M50" s="34" t="str">
        <f t="shared" si="6"/>
        <v/>
      </c>
      <c r="N50" s="34">
        <f t="shared" si="6"/>
        <v>-1</v>
      </c>
      <c r="O50" s="34" t="str">
        <f t="shared" si="6"/>
        <v/>
      </c>
      <c r="P50" s="34" t="str">
        <f t="shared" si="6"/>
        <v/>
      </c>
      <c r="Q50" s="34">
        <f t="shared" si="6"/>
        <v>-1</v>
      </c>
      <c r="R50" s="34" t="str">
        <f t="shared" si="6"/>
        <v/>
      </c>
      <c r="S50" s="34" t="str">
        <f t="shared" si="6"/>
        <v/>
      </c>
      <c r="T50" s="34">
        <f t="shared" si="6"/>
        <v>-1</v>
      </c>
      <c r="U50" s="34">
        <f t="shared" si="6"/>
        <v>-1</v>
      </c>
      <c r="V50" s="34">
        <f t="shared" si="6"/>
        <v>0.12563755151841893</v>
      </c>
      <c r="W50" s="30"/>
    </row>
    <row r="51" spans="1:23">
      <c r="A51" s="26" t="s">
        <v>18</v>
      </c>
      <c r="B51" s="27" t="s">
        <v>37</v>
      </c>
      <c r="C51" s="37">
        <f t="shared" ref="C51:V51" si="11">IF(C34=0,"",(C17/C34 -1))</f>
        <v>8.8831303321672994E-2</v>
      </c>
      <c r="D51" s="37">
        <f t="shared" si="11"/>
        <v>0.10779309706909346</v>
      </c>
      <c r="E51" s="37">
        <f t="shared" si="11"/>
        <v>0.10744997434038361</v>
      </c>
      <c r="F51" s="37">
        <f t="shared" si="11"/>
        <v>-0.11228831457294097</v>
      </c>
      <c r="G51" s="37">
        <f t="shared" si="11"/>
        <v>3.422260543199851E-2</v>
      </c>
      <c r="H51" s="37">
        <f t="shared" si="11"/>
        <v>0.1345857547679552</v>
      </c>
      <c r="I51" s="37">
        <f t="shared" si="11"/>
        <v>0.11606586124193163</v>
      </c>
      <c r="J51" s="37">
        <f t="shared" si="11"/>
        <v>0.13825002882878268</v>
      </c>
      <c r="K51" s="37">
        <f t="shared" si="11"/>
        <v>0.11512489443682039</v>
      </c>
      <c r="L51" s="37">
        <f t="shared" si="11"/>
        <v>8.4070654097358588E-2</v>
      </c>
      <c r="M51" s="37">
        <f t="shared" si="11"/>
        <v>0.20305687191327992</v>
      </c>
      <c r="N51" s="37">
        <f t="shared" si="11"/>
        <v>8.3763578089423252E-2</v>
      </c>
      <c r="O51" s="37">
        <f t="shared" si="11"/>
        <v>0.13532037380450723</v>
      </c>
      <c r="P51" s="37">
        <f t="shared" si="11"/>
        <v>-0.11376811594202896</v>
      </c>
      <c r="Q51" s="37">
        <f t="shared" si="11"/>
        <v>0.24582697553983457</v>
      </c>
      <c r="R51" s="37">
        <f t="shared" si="11"/>
        <v>-0.23019001813451079</v>
      </c>
      <c r="S51" s="37">
        <f t="shared" si="11"/>
        <v>0.10843804077947494</v>
      </c>
      <c r="T51" s="37">
        <f t="shared" si="11"/>
        <v>7.8605307940186053E-2</v>
      </c>
      <c r="U51" s="37">
        <f t="shared" si="11"/>
        <v>-0.57210997018880416</v>
      </c>
      <c r="V51" s="37">
        <f t="shared" si="11"/>
        <v>9.0356526100264789E-2</v>
      </c>
      <c r="W51" s="38"/>
    </row>
    <row r="52" spans="1:2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>
      <c r="A53" s="192" t="s">
        <v>195</v>
      </c>
      <c r="B53" s="193"/>
      <c r="C53" s="198" t="s">
        <v>75</v>
      </c>
      <c r="D53" s="199"/>
      <c r="E53" s="200"/>
      <c r="F53" s="198" t="s">
        <v>76</v>
      </c>
      <c r="G53" s="201"/>
      <c r="H53" s="201"/>
      <c r="I53" s="185" t="s">
        <v>77</v>
      </c>
      <c r="J53" s="185"/>
      <c r="K53" s="185"/>
      <c r="L53" s="185" t="s">
        <v>78</v>
      </c>
      <c r="M53" s="185"/>
      <c r="N53" s="185"/>
      <c r="O53" s="186" t="s">
        <v>79</v>
      </c>
      <c r="P53" s="186"/>
      <c r="Q53" s="186"/>
      <c r="R53" s="186" t="s">
        <v>80</v>
      </c>
      <c r="S53" s="186"/>
      <c r="T53" s="186"/>
      <c r="U53" s="186" t="s">
        <v>81</v>
      </c>
      <c r="V53" s="186"/>
      <c r="W53" s="186"/>
    </row>
    <row r="54" spans="1:23">
      <c r="A54" s="194"/>
      <c r="B54" s="195"/>
      <c r="C54" s="198" t="s">
        <v>82</v>
      </c>
      <c r="D54" s="199"/>
      <c r="E54" s="200"/>
      <c r="F54" s="198" t="s">
        <v>83</v>
      </c>
      <c r="G54" s="201"/>
      <c r="H54" s="201"/>
      <c r="I54" s="185" t="s">
        <v>84</v>
      </c>
      <c r="J54" s="185"/>
      <c r="K54" s="185"/>
      <c r="L54" s="185" t="s">
        <v>85</v>
      </c>
      <c r="M54" s="185"/>
      <c r="N54" s="185"/>
      <c r="O54" s="186" t="s">
        <v>86</v>
      </c>
      <c r="P54" s="186"/>
      <c r="Q54" s="186"/>
      <c r="R54" s="186" t="s">
        <v>87</v>
      </c>
      <c r="S54" s="186"/>
      <c r="T54" s="186"/>
      <c r="U54" s="186" t="s">
        <v>88</v>
      </c>
      <c r="V54" s="186"/>
      <c r="W54" s="186"/>
    </row>
    <row r="55" spans="1:23">
      <c r="A55" s="196"/>
      <c r="B55" s="197"/>
      <c r="C55" s="39">
        <v>2016</v>
      </c>
      <c r="D55" s="39">
        <v>2015</v>
      </c>
      <c r="E55" s="39" t="s">
        <v>196</v>
      </c>
      <c r="F55" s="39">
        <v>2016</v>
      </c>
      <c r="G55" s="39">
        <v>2015</v>
      </c>
      <c r="H55" s="39" t="s">
        <v>196</v>
      </c>
      <c r="I55" s="39">
        <v>2016</v>
      </c>
      <c r="J55" s="39">
        <v>2015</v>
      </c>
      <c r="K55" s="39" t="s">
        <v>196</v>
      </c>
      <c r="L55" s="39">
        <v>2016</v>
      </c>
      <c r="M55" s="39">
        <v>2015</v>
      </c>
      <c r="N55" s="39" t="s">
        <v>196</v>
      </c>
      <c r="O55" s="39">
        <v>2016</v>
      </c>
      <c r="P55" s="39">
        <v>2015</v>
      </c>
      <c r="Q55" s="39" t="s">
        <v>196</v>
      </c>
      <c r="R55" s="39">
        <v>2016</v>
      </c>
      <c r="S55" s="39">
        <v>2015</v>
      </c>
      <c r="T55" s="39" t="s">
        <v>196</v>
      </c>
      <c r="U55" s="39">
        <v>2016</v>
      </c>
      <c r="V55" s="39">
        <v>2015</v>
      </c>
      <c r="W55" s="39" t="s">
        <v>196</v>
      </c>
    </row>
    <row r="56" spans="1:23">
      <c r="A56" s="31" t="s">
        <v>38</v>
      </c>
      <c r="B56" s="31" t="s">
        <v>39</v>
      </c>
      <c r="C56" s="40">
        <f t="shared" ref="C56:C67" si="12">V5-C5</f>
        <v>76243</v>
      </c>
      <c r="D56" s="40">
        <f t="shared" ref="D56:D67" si="13">V21-C21</f>
        <v>80343</v>
      </c>
      <c r="E56" s="32">
        <f>IF(D56=0,"",(C56-D56)/D56)</f>
        <v>-5.10312037140759E-2</v>
      </c>
      <c r="F56" s="40">
        <f t="shared" ref="F56:F67" si="14">E5+F5+G5</f>
        <v>99</v>
      </c>
      <c r="G56" s="40">
        <f t="shared" ref="G56:G67" si="15">E21+F21+G21</f>
        <v>76</v>
      </c>
      <c r="H56" s="32">
        <f t="shared" ref="H56:H68" si="16">IF(G56=0,"",(F56-G56)/G56)</f>
        <v>0.30263157894736842</v>
      </c>
      <c r="I56" s="40">
        <f t="shared" ref="I56:I67" si="17">SUM(H5+I5)</f>
        <v>2258</v>
      </c>
      <c r="J56" s="40">
        <f t="shared" ref="J56:J67" si="18">H21+I21</f>
        <v>2344</v>
      </c>
      <c r="K56" s="32">
        <f>IF(J56=0,"",(I56-J56)/J56)</f>
        <v>-3.6689419795221841E-2</v>
      </c>
      <c r="L56" s="40">
        <f t="shared" ref="L56:L67" si="19">SUM(J5+L5+M5+K5)</f>
        <v>0</v>
      </c>
      <c r="M56" s="40">
        <f t="shared" ref="M56:M67" si="20">J21+K21+L21+M21</f>
        <v>10</v>
      </c>
      <c r="N56" s="32">
        <f>IF(M56=0,"",(L56-M56)/M56)</f>
        <v>-1</v>
      </c>
      <c r="O56" s="40">
        <f t="shared" ref="O56:O67" si="21">SUM(N5+O5)</f>
        <v>246</v>
      </c>
      <c r="P56" s="40">
        <f t="shared" ref="P56:P67" si="22">N21+O21</f>
        <v>13</v>
      </c>
      <c r="Q56" s="32">
        <f>IF(P56=0,"",(O56-P56)/P56)</f>
        <v>17.923076923076923</v>
      </c>
      <c r="R56" s="40">
        <f t="shared" ref="R56:R67" si="23">SUM(Q5+P5)</f>
        <v>0</v>
      </c>
      <c r="S56" s="40">
        <f t="shared" ref="S56:S67" si="24">P21+Q21</f>
        <v>0</v>
      </c>
      <c r="T56" s="32" t="str">
        <f>IF(S56=0,"",(R56-S56)/S56)</f>
        <v/>
      </c>
      <c r="U56" s="40">
        <f t="shared" ref="U56:U67" si="25">SUM(R5:U5)</f>
        <v>305</v>
      </c>
      <c r="V56" s="40">
        <f t="shared" ref="V56:V67" si="26">SUM(R21:U21)</f>
        <v>77</v>
      </c>
      <c r="W56" s="32">
        <f>IF(V56=0,"",(U56-V56)/V56)</f>
        <v>2.9610389610389611</v>
      </c>
    </row>
    <row r="57" spans="1:23">
      <c r="A57" s="41" t="s">
        <v>41</v>
      </c>
      <c r="B57" s="41" t="s">
        <v>42</v>
      </c>
      <c r="C57" s="42">
        <f t="shared" si="12"/>
        <v>70710</v>
      </c>
      <c r="D57" s="42">
        <f t="shared" si="13"/>
        <v>70202</v>
      </c>
      <c r="E57" s="34">
        <f t="shared" ref="E57:E68" si="27">IF(D57=0,"",(C57-D57)/D57)</f>
        <v>7.2362610751830429E-3</v>
      </c>
      <c r="F57" s="42">
        <f t="shared" si="14"/>
        <v>277</v>
      </c>
      <c r="G57" s="42">
        <f t="shared" si="15"/>
        <v>28</v>
      </c>
      <c r="H57" s="34">
        <f t="shared" si="16"/>
        <v>8.8928571428571423</v>
      </c>
      <c r="I57" s="42">
        <f t="shared" si="17"/>
        <v>2398</v>
      </c>
      <c r="J57" s="42">
        <f t="shared" si="18"/>
        <v>1770</v>
      </c>
      <c r="K57" s="34">
        <f t="shared" ref="K57:K68" si="28">IF(J57=0,"",(I57-J57)/J57)</f>
        <v>0.35480225988700564</v>
      </c>
      <c r="L57" s="42">
        <f t="shared" si="19"/>
        <v>0</v>
      </c>
      <c r="M57" s="42">
        <f t="shared" si="20"/>
        <v>0</v>
      </c>
      <c r="N57" s="34" t="str">
        <f t="shared" ref="N57:N68" si="29">IF(M57=0,"",(L57-M57)/M57)</f>
        <v/>
      </c>
      <c r="O57" s="42">
        <f t="shared" si="21"/>
        <v>0</v>
      </c>
      <c r="P57" s="42">
        <f t="shared" si="22"/>
        <v>0</v>
      </c>
      <c r="Q57" s="34" t="str">
        <f t="shared" ref="Q57:Q68" si="30">IF(P57=0,"",(O57-P57)/P57)</f>
        <v/>
      </c>
      <c r="R57" s="42">
        <f t="shared" si="23"/>
        <v>220</v>
      </c>
      <c r="S57" s="42">
        <f t="shared" si="24"/>
        <v>38</v>
      </c>
      <c r="T57" s="34">
        <f t="shared" ref="T57:T68" si="31">IF(S57=0,"",(R57-S57)/S57)</f>
        <v>4.7894736842105265</v>
      </c>
      <c r="U57" s="42">
        <f t="shared" si="25"/>
        <v>113</v>
      </c>
      <c r="V57" s="42">
        <f t="shared" si="26"/>
        <v>1</v>
      </c>
      <c r="W57" s="34">
        <f t="shared" ref="W57:W68" si="32">IF(V57=0,"",(U57-V57)/V57)</f>
        <v>112</v>
      </c>
    </row>
    <row r="58" spans="1:23">
      <c r="A58" s="31" t="s">
        <v>69</v>
      </c>
      <c r="B58" s="31" t="s">
        <v>44</v>
      </c>
      <c r="C58" s="40">
        <f t="shared" si="12"/>
        <v>121827</v>
      </c>
      <c r="D58" s="40">
        <f t="shared" si="13"/>
        <v>106996</v>
      </c>
      <c r="E58" s="32">
        <f t="shared" si="27"/>
        <v>0.1386126584171371</v>
      </c>
      <c r="F58" s="40">
        <f t="shared" si="14"/>
        <v>4121</v>
      </c>
      <c r="G58" s="40">
        <f t="shared" si="15"/>
        <v>2487</v>
      </c>
      <c r="H58" s="32">
        <f t="shared" si="16"/>
        <v>0.65701648572577398</v>
      </c>
      <c r="I58" s="40">
        <f t="shared" si="17"/>
        <v>19773</v>
      </c>
      <c r="J58" s="40">
        <f t="shared" si="18"/>
        <v>13023</v>
      </c>
      <c r="K58" s="32">
        <f t="shared" si="28"/>
        <v>0.51831375259156875</v>
      </c>
      <c r="L58" s="40">
        <f t="shared" si="19"/>
        <v>1907</v>
      </c>
      <c r="M58" s="40">
        <f t="shared" si="20"/>
        <v>2518</v>
      </c>
      <c r="N58" s="32">
        <f t="shared" si="29"/>
        <v>-0.24265289912629071</v>
      </c>
      <c r="O58" s="40">
        <f t="shared" si="21"/>
        <v>1100</v>
      </c>
      <c r="P58" s="40">
        <f t="shared" si="22"/>
        <v>178</v>
      </c>
      <c r="Q58" s="32">
        <f t="shared" si="30"/>
        <v>5.1797752808988768</v>
      </c>
      <c r="R58" s="40">
        <f t="shared" si="23"/>
        <v>1421</v>
      </c>
      <c r="S58" s="40">
        <f t="shared" si="24"/>
        <v>1661</v>
      </c>
      <c r="T58" s="32">
        <f t="shared" si="31"/>
        <v>-0.1444912703190849</v>
      </c>
      <c r="U58" s="40">
        <f t="shared" si="25"/>
        <v>159</v>
      </c>
      <c r="V58" s="40">
        <f t="shared" si="26"/>
        <v>0</v>
      </c>
      <c r="W58" s="32" t="str">
        <f t="shared" si="32"/>
        <v/>
      </c>
    </row>
    <row r="59" spans="1:23">
      <c r="A59" s="33" t="s">
        <v>45</v>
      </c>
      <c r="B59" s="33" t="s">
        <v>46</v>
      </c>
      <c r="C59" s="43">
        <f t="shared" si="12"/>
        <v>430183</v>
      </c>
      <c r="D59" s="42">
        <f t="shared" si="13"/>
        <v>394555</v>
      </c>
      <c r="E59" s="44">
        <f t="shared" si="27"/>
        <v>9.0299197830467234E-2</v>
      </c>
      <c r="F59" s="43">
        <f t="shared" si="14"/>
        <v>77739</v>
      </c>
      <c r="G59" s="42">
        <f t="shared" si="15"/>
        <v>78402</v>
      </c>
      <c r="H59" s="45">
        <f t="shared" si="16"/>
        <v>-8.4564169281395891E-3</v>
      </c>
      <c r="I59" s="43">
        <f t="shared" si="17"/>
        <v>174034</v>
      </c>
      <c r="J59" s="42">
        <f t="shared" si="18"/>
        <v>148334</v>
      </c>
      <c r="K59" s="45">
        <f t="shared" si="28"/>
        <v>0.17325764828023243</v>
      </c>
      <c r="L59" s="43">
        <f t="shared" si="19"/>
        <v>38504</v>
      </c>
      <c r="M59" s="42">
        <f t="shared" si="20"/>
        <v>32723</v>
      </c>
      <c r="N59" s="45">
        <f t="shared" si="29"/>
        <v>0.1766647312287993</v>
      </c>
      <c r="O59" s="43">
        <f t="shared" si="21"/>
        <v>13116</v>
      </c>
      <c r="P59" s="42">
        <f t="shared" si="22"/>
        <v>9035</v>
      </c>
      <c r="Q59" s="45">
        <f t="shared" si="30"/>
        <v>0.45168788046485886</v>
      </c>
      <c r="R59" s="42">
        <f t="shared" si="23"/>
        <v>5316</v>
      </c>
      <c r="S59" s="42">
        <f t="shared" si="24"/>
        <v>6971</v>
      </c>
      <c r="T59" s="45">
        <f t="shared" si="31"/>
        <v>-0.23741213599196673</v>
      </c>
      <c r="U59" s="42">
        <f t="shared" si="25"/>
        <v>2467</v>
      </c>
      <c r="V59" s="42">
        <f t="shared" si="26"/>
        <v>4521</v>
      </c>
      <c r="W59" s="34">
        <f t="shared" si="32"/>
        <v>-0.45432426454324265</v>
      </c>
    </row>
    <row r="60" spans="1:23">
      <c r="A60" s="31" t="s">
        <v>47</v>
      </c>
      <c r="B60" s="31" t="s">
        <v>48</v>
      </c>
      <c r="C60" s="40">
        <f t="shared" si="12"/>
        <v>1380829</v>
      </c>
      <c r="D60" s="40">
        <f t="shared" si="13"/>
        <v>1318486</v>
      </c>
      <c r="E60" s="32">
        <f t="shared" si="27"/>
        <v>4.7283778515661144E-2</v>
      </c>
      <c r="F60" s="40">
        <f t="shared" si="14"/>
        <v>346483</v>
      </c>
      <c r="G60" s="40">
        <f t="shared" si="15"/>
        <v>360601</v>
      </c>
      <c r="H60" s="32">
        <f t="shared" si="16"/>
        <v>-3.9151305736811602E-2</v>
      </c>
      <c r="I60" s="40">
        <f t="shared" si="17"/>
        <v>475788</v>
      </c>
      <c r="J60" s="40">
        <f t="shared" si="18"/>
        <v>431910</v>
      </c>
      <c r="K60" s="32">
        <f t="shared" si="28"/>
        <v>0.101590609154685</v>
      </c>
      <c r="L60" s="40">
        <f t="shared" si="19"/>
        <v>268731</v>
      </c>
      <c r="M60" s="40">
        <f t="shared" si="20"/>
        <v>238572</v>
      </c>
      <c r="N60" s="32">
        <f t="shared" si="29"/>
        <v>0.12641466727025805</v>
      </c>
      <c r="O60" s="40">
        <f t="shared" si="21"/>
        <v>68704</v>
      </c>
      <c r="P60" s="40">
        <f t="shared" si="22"/>
        <v>60097</v>
      </c>
      <c r="Q60" s="32">
        <f t="shared" si="30"/>
        <v>0.14321846348403414</v>
      </c>
      <c r="R60" s="40">
        <f t="shared" si="23"/>
        <v>19938</v>
      </c>
      <c r="S60" s="40">
        <f t="shared" si="24"/>
        <v>29201</v>
      </c>
      <c r="T60" s="32">
        <f t="shared" si="31"/>
        <v>-0.31721516386425125</v>
      </c>
      <c r="U60" s="40">
        <f t="shared" si="25"/>
        <v>41695</v>
      </c>
      <c r="V60" s="40">
        <f t="shared" si="26"/>
        <v>52850</v>
      </c>
      <c r="W60" s="32">
        <f t="shared" si="32"/>
        <v>-0.21106906338694417</v>
      </c>
    </row>
    <row r="61" spans="1:23">
      <c r="A61" s="41" t="s">
        <v>49</v>
      </c>
      <c r="B61" s="41" t="s">
        <v>50</v>
      </c>
      <c r="C61" s="42">
        <f t="shared" si="12"/>
        <v>1975830</v>
      </c>
      <c r="D61" s="42">
        <f t="shared" si="13"/>
        <v>1881377</v>
      </c>
      <c r="E61" s="34">
        <f t="shared" si="27"/>
        <v>5.0204185551327565E-2</v>
      </c>
      <c r="F61" s="42">
        <f t="shared" si="14"/>
        <v>506643</v>
      </c>
      <c r="G61" s="42">
        <f t="shared" si="15"/>
        <v>501353</v>
      </c>
      <c r="H61" s="46">
        <f t="shared" si="16"/>
        <v>1.0551447782301094E-2</v>
      </c>
      <c r="I61" s="42">
        <f t="shared" si="17"/>
        <v>625077</v>
      </c>
      <c r="J61" s="42">
        <f t="shared" si="18"/>
        <v>572271</v>
      </c>
      <c r="K61" s="46">
        <f t="shared" si="28"/>
        <v>9.2274464370901199E-2</v>
      </c>
      <c r="L61" s="42">
        <f t="shared" si="19"/>
        <v>429002</v>
      </c>
      <c r="M61" s="42">
        <f t="shared" si="20"/>
        <v>398886</v>
      </c>
      <c r="N61" s="34">
        <f t="shared" si="29"/>
        <v>7.5500268247068084E-2</v>
      </c>
      <c r="O61" s="42">
        <f t="shared" si="21"/>
        <v>116162</v>
      </c>
      <c r="P61" s="42">
        <f t="shared" si="22"/>
        <v>102509</v>
      </c>
      <c r="Q61" s="34">
        <f t="shared" si="30"/>
        <v>0.13318830541708532</v>
      </c>
      <c r="R61" s="42">
        <f t="shared" si="23"/>
        <v>29780</v>
      </c>
      <c r="S61" s="42">
        <f t="shared" si="24"/>
        <v>26388</v>
      </c>
      <c r="T61" s="34">
        <f t="shared" si="31"/>
        <v>0.12854327724723358</v>
      </c>
      <c r="U61" s="42">
        <f t="shared" si="25"/>
        <v>69070</v>
      </c>
      <c r="V61" s="42">
        <f t="shared" si="26"/>
        <v>87821</v>
      </c>
      <c r="W61" s="34">
        <f t="shared" si="32"/>
        <v>-0.21351385203994488</v>
      </c>
    </row>
    <row r="62" spans="1:23">
      <c r="A62" s="31" t="s">
        <v>51</v>
      </c>
      <c r="B62" s="31" t="s">
        <v>52</v>
      </c>
      <c r="C62" s="40">
        <f t="shared" si="12"/>
        <v>2637847</v>
      </c>
      <c r="D62" s="40">
        <f t="shared" si="13"/>
        <v>2420152</v>
      </c>
      <c r="E62" s="32">
        <f t="shared" si="27"/>
        <v>8.9950961757773895E-2</v>
      </c>
      <c r="F62" s="40">
        <f t="shared" si="14"/>
        <v>672488</v>
      </c>
      <c r="G62" s="40">
        <f t="shared" si="15"/>
        <v>653871</v>
      </c>
      <c r="H62" s="32">
        <f t="shared" si="16"/>
        <v>2.8471976888407653E-2</v>
      </c>
      <c r="I62" s="40">
        <f t="shared" si="17"/>
        <v>832539</v>
      </c>
      <c r="J62" s="40">
        <f t="shared" si="18"/>
        <v>737746</v>
      </c>
      <c r="K62" s="32">
        <f t="shared" si="28"/>
        <v>0.12849002231120196</v>
      </c>
      <c r="L62" s="40">
        <f t="shared" si="19"/>
        <v>568474</v>
      </c>
      <c r="M62" s="40">
        <f t="shared" si="20"/>
        <v>501640</v>
      </c>
      <c r="N62" s="32">
        <f t="shared" si="29"/>
        <v>0.13323100231241528</v>
      </c>
      <c r="O62" s="40">
        <f t="shared" si="21"/>
        <v>177705</v>
      </c>
      <c r="P62" s="40">
        <f t="shared" si="22"/>
        <v>163436</v>
      </c>
      <c r="Q62" s="32">
        <f t="shared" si="30"/>
        <v>8.730634621503218E-2</v>
      </c>
      <c r="R62" s="40">
        <f t="shared" si="23"/>
        <v>39782</v>
      </c>
      <c r="S62" s="40">
        <f t="shared" si="24"/>
        <v>31507</v>
      </c>
      <c r="T62" s="32">
        <f t="shared" si="31"/>
        <v>0.26264004824324755</v>
      </c>
      <c r="U62" s="40">
        <f t="shared" si="25"/>
        <v>100607</v>
      </c>
      <c r="V62" s="40">
        <f t="shared" si="26"/>
        <v>110990</v>
      </c>
      <c r="W62" s="32">
        <f t="shared" si="32"/>
        <v>-9.3548968375529326E-2</v>
      </c>
    </row>
    <row r="63" spans="1:23">
      <c r="A63" s="33" t="s">
        <v>70</v>
      </c>
      <c r="B63" s="33" t="s">
        <v>54</v>
      </c>
      <c r="C63" s="43">
        <f t="shared" si="12"/>
        <v>2581941</v>
      </c>
      <c r="D63" s="42">
        <f t="shared" si="13"/>
        <v>2438481</v>
      </c>
      <c r="E63" s="45">
        <f t="shared" si="27"/>
        <v>5.8831707116028378E-2</v>
      </c>
      <c r="F63" s="43">
        <f t="shared" si="14"/>
        <v>662779</v>
      </c>
      <c r="G63" s="42">
        <f t="shared" si="15"/>
        <v>662148</v>
      </c>
      <c r="H63" s="45">
        <f t="shared" si="16"/>
        <v>9.5295915716727981E-4</v>
      </c>
      <c r="I63" s="43">
        <f t="shared" si="17"/>
        <v>795771</v>
      </c>
      <c r="J63" s="42">
        <f t="shared" si="18"/>
        <v>736885</v>
      </c>
      <c r="K63" s="34">
        <f t="shared" si="28"/>
        <v>7.9912062262089745E-2</v>
      </c>
      <c r="L63" s="43">
        <f t="shared" si="19"/>
        <v>556274</v>
      </c>
      <c r="M63" s="42">
        <f t="shared" si="20"/>
        <v>503644</v>
      </c>
      <c r="N63" s="45">
        <f t="shared" si="29"/>
        <v>0.1044984155474899</v>
      </c>
      <c r="O63" s="43">
        <f t="shared" si="21"/>
        <v>190442</v>
      </c>
      <c r="P63" s="42">
        <f t="shared" si="22"/>
        <v>177974</v>
      </c>
      <c r="Q63" s="45">
        <f t="shared" si="30"/>
        <v>7.0055176598829039E-2</v>
      </c>
      <c r="R63" s="43">
        <f t="shared" si="23"/>
        <v>34986</v>
      </c>
      <c r="S63" s="42">
        <f t="shared" si="24"/>
        <v>33144</v>
      </c>
      <c r="T63" s="45">
        <f t="shared" si="31"/>
        <v>5.5575669804489497E-2</v>
      </c>
      <c r="U63" s="43">
        <f t="shared" si="25"/>
        <v>103847</v>
      </c>
      <c r="V63" s="42">
        <f t="shared" si="26"/>
        <v>112906</v>
      </c>
      <c r="W63" s="45">
        <f t="shared" si="32"/>
        <v>-8.0234885657095287E-2</v>
      </c>
    </row>
    <row r="64" spans="1:23">
      <c r="A64" s="31" t="s">
        <v>71</v>
      </c>
      <c r="B64" s="31" t="s">
        <v>72</v>
      </c>
      <c r="C64" s="40">
        <f t="shared" si="12"/>
        <v>1980100</v>
      </c>
      <c r="D64" s="40">
        <f t="shared" si="13"/>
        <v>1753303</v>
      </c>
      <c r="E64" s="32">
        <f t="shared" si="27"/>
        <v>0.12935413901647347</v>
      </c>
      <c r="F64" s="40">
        <f t="shared" si="14"/>
        <v>523950</v>
      </c>
      <c r="G64" s="40">
        <f t="shared" si="15"/>
        <v>489522</v>
      </c>
      <c r="H64" s="32">
        <f t="shared" si="16"/>
        <v>7.0329831958522798E-2</v>
      </c>
      <c r="I64" s="40">
        <f t="shared" si="17"/>
        <v>647709</v>
      </c>
      <c r="J64" s="40">
        <f t="shared" si="18"/>
        <v>569366</v>
      </c>
      <c r="K64" s="32">
        <f t="shared" si="28"/>
        <v>0.13759690603232366</v>
      </c>
      <c r="L64" s="40">
        <f t="shared" si="19"/>
        <v>407938</v>
      </c>
      <c r="M64" s="40">
        <f t="shared" si="20"/>
        <v>346757</v>
      </c>
      <c r="N64" s="32">
        <f t="shared" si="29"/>
        <v>0.17643767825883833</v>
      </c>
      <c r="O64" s="40">
        <f t="shared" si="21"/>
        <v>103562</v>
      </c>
      <c r="P64" s="40">
        <f t="shared" si="22"/>
        <v>96369</v>
      </c>
      <c r="Q64" s="32">
        <f t="shared" si="30"/>
        <v>7.4640185121771521E-2</v>
      </c>
      <c r="R64" s="40">
        <f t="shared" si="23"/>
        <v>30533</v>
      </c>
      <c r="S64" s="40">
        <f t="shared" si="24"/>
        <v>22674</v>
      </c>
      <c r="T64" s="32">
        <f t="shared" si="31"/>
        <v>0.34660845020728587</v>
      </c>
      <c r="U64" s="40">
        <f t="shared" si="25"/>
        <v>70659</v>
      </c>
      <c r="V64" s="40">
        <f t="shared" si="26"/>
        <v>70145</v>
      </c>
      <c r="W64" s="32">
        <f t="shared" si="32"/>
        <v>7.3276783804975404E-3</v>
      </c>
    </row>
    <row r="65" spans="1:23">
      <c r="A65" s="47" t="s">
        <v>57</v>
      </c>
      <c r="B65" s="47" t="s">
        <v>58</v>
      </c>
      <c r="C65" s="43">
        <f t="shared" si="12"/>
        <v>895121</v>
      </c>
      <c r="D65" s="42">
        <f t="shared" si="13"/>
        <v>684461</v>
      </c>
      <c r="E65" s="45">
        <f t="shared" si="27"/>
        <v>0.30777502297428194</v>
      </c>
      <c r="F65" s="43">
        <f t="shared" si="14"/>
        <v>239596</v>
      </c>
      <c r="G65" s="42">
        <f t="shared" si="15"/>
        <v>188418</v>
      </c>
      <c r="H65" s="45">
        <f t="shared" si="16"/>
        <v>0.27161948433801442</v>
      </c>
      <c r="I65" s="43">
        <f t="shared" si="17"/>
        <v>349076</v>
      </c>
      <c r="J65" s="42">
        <f t="shared" si="18"/>
        <v>261036</v>
      </c>
      <c r="K65" s="34">
        <f t="shared" si="28"/>
        <v>0.33727148745766866</v>
      </c>
      <c r="L65" s="43">
        <f t="shared" si="19"/>
        <v>112773</v>
      </c>
      <c r="M65" s="42">
        <f t="shared" si="20"/>
        <v>80715</v>
      </c>
      <c r="N65" s="45">
        <f t="shared" si="29"/>
        <v>0.39717524623675898</v>
      </c>
      <c r="O65" s="43">
        <f t="shared" si="21"/>
        <v>32248</v>
      </c>
      <c r="P65" s="42">
        <f t="shared" si="22"/>
        <v>22450</v>
      </c>
      <c r="Q65" s="45">
        <f t="shared" si="30"/>
        <v>0.43643652561247215</v>
      </c>
      <c r="R65" s="43">
        <f t="shared" si="23"/>
        <v>9634</v>
      </c>
      <c r="S65" s="42">
        <f t="shared" si="24"/>
        <v>7094</v>
      </c>
      <c r="T65" s="45">
        <f t="shared" si="31"/>
        <v>0.35804905553989286</v>
      </c>
      <c r="U65" s="43">
        <f t="shared" si="25"/>
        <v>7101</v>
      </c>
      <c r="V65" s="42">
        <f t="shared" si="26"/>
        <v>5218</v>
      </c>
      <c r="W65" s="45">
        <f t="shared" si="32"/>
        <v>0.36086623227290149</v>
      </c>
    </row>
    <row r="66" spans="1:23">
      <c r="A66" s="31" t="s">
        <v>59</v>
      </c>
      <c r="B66" s="31" t="s">
        <v>60</v>
      </c>
      <c r="C66" s="40">
        <f t="shared" si="12"/>
        <v>90576</v>
      </c>
      <c r="D66" s="40">
        <f t="shared" si="13"/>
        <v>79909</v>
      </c>
      <c r="E66" s="32">
        <f t="shared" si="27"/>
        <v>0.13348934412894667</v>
      </c>
      <c r="F66" s="40">
        <f t="shared" si="14"/>
        <v>12</v>
      </c>
      <c r="G66" s="40">
        <f t="shared" si="15"/>
        <v>605</v>
      </c>
      <c r="H66" s="32">
        <f t="shared" si="16"/>
        <v>-0.98016528925619839</v>
      </c>
      <c r="I66" s="40">
        <f t="shared" si="17"/>
        <v>6338</v>
      </c>
      <c r="J66" s="40">
        <f t="shared" si="18"/>
        <v>5682</v>
      </c>
      <c r="K66" s="32">
        <f t="shared" si="28"/>
        <v>0.11545230552622317</v>
      </c>
      <c r="L66" s="40">
        <f t="shared" si="19"/>
        <v>759</v>
      </c>
      <c r="M66" s="40">
        <f t="shared" si="20"/>
        <v>1000</v>
      </c>
      <c r="N66" s="32">
        <f t="shared" si="29"/>
        <v>-0.24099999999999999</v>
      </c>
      <c r="O66" s="40">
        <f t="shared" si="21"/>
        <v>161</v>
      </c>
      <c r="P66" s="40">
        <f t="shared" si="22"/>
        <v>190</v>
      </c>
      <c r="Q66" s="32">
        <f t="shared" si="30"/>
        <v>-0.15263157894736842</v>
      </c>
      <c r="R66" s="40">
        <f t="shared" si="23"/>
        <v>983</v>
      </c>
      <c r="S66" s="40">
        <f t="shared" si="24"/>
        <v>872</v>
      </c>
      <c r="T66" s="32">
        <f t="shared" si="31"/>
        <v>0.12729357798165136</v>
      </c>
      <c r="U66" s="40">
        <f t="shared" si="25"/>
        <v>64</v>
      </c>
      <c r="V66" s="40">
        <f t="shared" si="26"/>
        <v>112</v>
      </c>
      <c r="W66" s="32">
        <f t="shared" si="32"/>
        <v>-0.42857142857142855</v>
      </c>
    </row>
    <row r="67" spans="1:23">
      <c r="A67" s="47" t="s">
        <v>61</v>
      </c>
      <c r="B67" s="47" t="s">
        <v>62</v>
      </c>
      <c r="C67" s="43">
        <f t="shared" si="12"/>
        <v>108360</v>
      </c>
      <c r="D67" s="42">
        <f t="shared" si="13"/>
        <v>92100</v>
      </c>
      <c r="E67" s="45">
        <f t="shared" si="27"/>
        <v>0.17654723127035832</v>
      </c>
      <c r="F67" s="43">
        <f t="shared" si="14"/>
        <v>112</v>
      </c>
      <c r="G67" s="42">
        <f t="shared" si="15"/>
        <v>198</v>
      </c>
      <c r="H67" s="45">
        <f t="shared" si="16"/>
        <v>-0.43434343434343436</v>
      </c>
      <c r="I67" s="43">
        <f t="shared" si="17"/>
        <v>3265</v>
      </c>
      <c r="J67" s="42">
        <f t="shared" si="18"/>
        <v>2341</v>
      </c>
      <c r="K67" s="34">
        <f t="shared" si="28"/>
        <v>0.39470311832550192</v>
      </c>
      <c r="L67" s="43">
        <f t="shared" si="19"/>
        <v>19</v>
      </c>
      <c r="M67" s="42">
        <f t="shared" si="20"/>
        <v>161</v>
      </c>
      <c r="N67" s="45">
        <f t="shared" si="29"/>
        <v>-0.88198757763975155</v>
      </c>
      <c r="O67" s="43">
        <f t="shared" si="21"/>
        <v>146</v>
      </c>
      <c r="P67" s="42">
        <f t="shared" si="22"/>
        <v>4</v>
      </c>
      <c r="Q67" s="45">
        <f t="shared" si="30"/>
        <v>35.5</v>
      </c>
      <c r="R67" s="43">
        <f t="shared" si="23"/>
        <v>0</v>
      </c>
      <c r="S67" s="42">
        <f t="shared" si="24"/>
        <v>98</v>
      </c>
      <c r="T67" s="45">
        <f t="shared" si="31"/>
        <v>-1</v>
      </c>
      <c r="U67" s="43">
        <f t="shared" si="25"/>
        <v>0</v>
      </c>
      <c r="V67" s="42">
        <f t="shared" si="26"/>
        <v>13</v>
      </c>
      <c r="W67" s="45">
        <f t="shared" si="32"/>
        <v>-1</v>
      </c>
    </row>
    <row r="68" spans="1:23">
      <c r="A68" s="26" t="s">
        <v>18</v>
      </c>
      <c r="B68" s="27" t="s">
        <v>37</v>
      </c>
      <c r="C68" s="48">
        <f>SUM(C56:C67)</f>
        <v>12349567</v>
      </c>
      <c r="D68" s="48">
        <f>SUM(D56:D67)</f>
        <v>11320365</v>
      </c>
      <c r="E68" s="37">
        <f t="shared" si="27"/>
        <v>9.0915973115707843E-2</v>
      </c>
      <c r="F68" s="48">
        <f>SUM(F56:F67)</f>
        <v>3034299</v>
      </c>
      <c r="G68" s="48">
        <f>SUM(G56:G67)</f>
        <v>2937709</v>
      </c>
      <c r="H68" s="37">
        <f t="shared" si="16"/>
        <v>3.2879362795974684E-2</v>
      </c>
      <c r="I68" s="48">
        <f>SUM(I56:I67)</f>
        <v>3934026</v>
      </c>
      <c r="J68" s="48">
        <f>SUM(J56:J67)</f>
        <v>3482708</v>
      </c>
      <c r="K68" s="37">
        <f t="shared" si="28"/>
        <v>0.12958823995580451</v>
      </c>
      <c r="L68" s="48">
        <f>SUM(L56:L67)</f>
        <v>2384381</v>
      </c>
      <c r="M68" s="48">
        <f>SUM(M56:M67)</f>
        <v>2106626</v>
      </c>
      <c r="N68" s="37">
        <f t="shared" si="29"/>
        <v>0.1318482730204602</v>
      </c>
      <c r="O68" s="48">
        <f>SUM(O56:O67)</f>
        <v>703592</v>
      </c>
      <c r="P68" s="48">
        <f>SUM(P56:P67)</f>
        <v>632255</v>
      </c>
      <c r="Q68" s="37">
        <f t="shared" si="30"/>
        <v>0.11282947544898815</v>
      </c>
      <c r="R68" s="48">
        <f>SUM(R56:R67)</f>
        <v>172593</v>
      </c>
      <c r="S68" s="48">
        <f>SUM(S56:S67)</f>
        <v>159648</v>
      </c>
      <c r="T68" s="37">
        <f t="shared" si="31"/>
        <v>8.108463619963921E-2</v>
      </c>
      <c r="U68" s="48">
        <f>SUM(U56:U67)</f>
        <v>396087</v>
      </c>
      <c r="V68" s="48">
        <f>SUM(V56:V67)</f>
        <v>444654</v>
      </c>
      <c r="W68" s="37">
        <f t="shared" si="32"/>
        <v>-0.10922425076576395</v>
      </c>
    </row>
    <row r="70" spans="1:23">
      <c r="A70" s="50" t="s">
        <v>89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  <c r="P70" s="52"/>
      <c r="Q70" s="52"/>
      <c r="R70" s="52"/>
      <c r="S70" s="52"/>
    </row>
    <row r="71" spans="1:23">
      <c r="A71" s="50" t="s">
        <v>90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  <c r="P71" s="52"/>
      <c r="Q71" s="52"/>
      <c r="R71" s="52"/>
      <c r="S71" s="52"/>
    </row>
    <row r="72" spans="1:23">
      <c r="A72" s="50" t="s">
        <v>91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2"/>
      <c r="R72" s="53"/>
      <c r="S72" s="53"/>
    </row>
    <row r="73" spans="1:23">
      <c r="A73" s="50" t="s">
        <v>92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2"/>
      <c r="R73" s="53"/>
      <c r="S73" s="53"/>
    </row>
    <row r="74" spans="1:23">
      <c r="A74" s="50" t="s">
        <v>93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2"/>
      <c r="R74" s="52"/>
      <c r="S74" s="52"/>
    </row>
    <row r="75" spans="1:23">
      <c r="A75" s="50" t="s">
        <v>94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3"/>
      <c r="R75" s="53"/>
      <c r="S75" s="53"/>
    </row>
    <row r="76" spans="1:23">
      <c r="A76" s="50" t="s">
        <v>95</v>
      </c>
      <c r="B76" s="51"/>
      <c r="C76" s="51"/>
      <c r="D76" s="51"/>
      <c r="E76" s="51"/>
      <c r="F76" s="51"/>
      <c r="G76" s="51"/>
      <c r="H76" s="51"/>
      <c r="I76" s="51"/>
      <c r="J76" s="51"/>
    </row>
    <row r="77" spans="1:23">
      <c r="A77" s="50" t="s">
        <v>96</v>
      </c>
      <c r="B77" s="51"/>
      <c r="C77" s="51"/>
      <c r="D77" s="51"/>
      <c r="E77" s="51"/>
      <c r="F77" s="51"/>
      <c r="G77" s="51"/>
      <c r="H77" s="51"/>
      <c r="I77" s="51"/>
      <c r="J77" s="51"/>
    </row>
    <row r="78" spans="1:23">
      <c r="A78" s="54" t="s">
        <v>97</v>
      </c>
      <c r="B78" s="51"/>
      <c r="C78" s="51"/>
      <c r="D78" s="51"/>
      <c r="E78" s="51"/>
      <c r="F78" s="51"/>
      <c r="G78" s="51"/>
      <c r="H78" s="51"/>
      <c r="I78" s="51"/>
      <c r="J78" s="51"/>
      <c r="K78" s="54" t="s">
        <v>98</v>
      </c>
      <c r="L78" s="51"/>
      <c r="M78" s="51"/>
      <c r="N78" s="51"/>
      <c r="O78" s="51"/>
      <c r="P78" s="51"/>
      <c r="Q78" s="51"/>
      <c r="R78" s="51"/>
      <c r="S78" s="53"/>
    </row>
    <row r="79" spans="1:23">
      <c r="A79" s="54" t="s">
        <v>99</v>
      </c>
      <c r="B79" s="51"/>
      <c r="C79" s="51"/>
      <c r="D79" s="51"/>
      <c r="E79" s="51"/>
      <c r="F79" s="51"/>
      <c r="G79" s="51"/>
      <c r="H79" s="51"/>
      <c r="I79" s="51"/>
      <c r="J79" s="51"/>
      <c r="K79" s="54" t="s">
        <v>100</v>
      </c>
      <c r="L79" s="51"/>
      <c r="M79" s="51"/>
      <c r="N79" s="51"/>
      <c r="O79" s="51"/>
      <c r="P79" s="51"/>
      <c r="Q79" s="51"/>
      <c r="R79" s="51"/>
      <c r="S79" s="53"/>
    </row>
  </sheetData>
  <mergeCells count="19">
    <mergeCell ref="C54:E54"/>
    <mergeCell ref="F54:H54"/>
    <mergeCell ref="I54:K54"/>
    <mergeCell ref="L54:N54"/>
    <mergeCell ref="O54:Q54"/>
    <mergeCell ref="R54:T54"/>
    <mergeCell ref="U54:W54"/>
    <mergeCell ref="A1:W1"/>
    <mergeCell ref="A2:W2"/>
    <mergeCell ref="A37:B37"/>
    <mergeCell ref="A38:B38"/>
    <mergeCell ref="A53:B55"/>
    <mergeCell ref="C53:E53"/>
    <mergeCell ref="F53:H53"/>
    <mergeCell ref="I53:K53"/>
    <mergeCell ref="L53:N53"/>
    <mergeCell ref="O53:Q53"/>
    <mergeCell ref="R53:T53"/>
    <mergeCell ref="U53:W53"/>
  </mergeCells>
  <pageMargins left="0.7" right="0.7" top="0.75" bottom="0.75" header="0.3" footer="0.3"/>
  <pageSetup paperSize="9" scale="42" orientation="landscape" r:id="rId1"/>
  <ignoredErrors>
    <ignoredError sqref="V56:V61 U57 U56 U58:U62" formulaRange="1"/>
    <ignoredError sqref="C45:V49 C67:T67 W62:W67 V11 C62:T62 V12 V13 V14 V15 C17:D17 C63:T66 E17:V17 V16 C51:V51 C50:E50 V50" emptyCellReference="1"/>
    <ignoredError sqref="V62:V67 U63:U67" formulaRange="1" emptyCellReference="1"/>
    <ignoredError sqref="E68 H68 K68 N68 Q68 T68 W68" formula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A1:U72"/>
  <sheetViews>
    <sheetView showGridLines="0" workbookViewId="0">
      <selection activeCell="D68" sqref="D68"/>
    </sheetView>
  </sheetViews>
  <sheetFormatPr defaultRowHeight="15"/>
  <cols>
    <col min="1" max="1" width="15" customWidth="1"/>
    <col min="2" max="2" width="13.140625" customWidth="1"/>
    <col min="3" max="3" width="12.42578125" customWidth="1"/>
    <col min="4" max="4" width="9.5703125" bestFit="1" customWidth="1"/>
    <col min="5" max="5" width="15.5703125" customWidth="1"/>
    <col min="6" max="6" width="12.5703125" customWidth="1"/>
    <col min="7" max="7" width="12" customWidth="1"/>
    <col min="8" max="8" width="12.7109375" customWidth="1"/>
    <col min="9" max="9" width="13.28515625" customWidth="1"/>
    <col min="10" max="10" width="9.5703125" customWidth="1"/>
    <col min="11" max="11" width="12" customWidth="1"/>
    <col min="12" max="12" width="11.5703125" customWidth="1"/>
    <col min="13" max="13" width="11.42578125" customWidth="1"/>
    <col min="14" max="14" width="13.5703125" customWidth="1"/>
    <col min="15" max="15" width="9.5703125" bestFit="1" customWidth="1"/>
    <col min="16" max="16" width="14.5703125" customWidth="1"/>
    <col min="17" max="17" width="11.85546875" customWidth="1"/>
    <col min="18" max="18" width="15.42578125" customWidth="1"/>
  </cols>
  <sheetData>
    <row r="1" spans="1:18" ht="15.75">
      <c r="A1" s="204" t="s">
        <v>235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>
      <c r="A2" s="204" t="s">
        <v>236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>
      <c r="A3" s="188">
        <v>2016</v>
      </c>
      <c r="B3" s="189"/>
      <c r="C3" s="55" t="s">
        <v>101</v>
      </c>
      <c r="D3" s="55" t="s">
        <v>102</v>
      </c>
      <c r="E3" s="55" t="s">
        <v>103</v>
      </c>
      <c r="F3" s="55" t="s">
        <v>104</v>
      </c>
      <c r="G3" s="55" t="s">
        <v>105</v>
      </c>
      <c r="H3" s="55" t="s">
        <v>106</v>
      </c>
      <c r="I3" s="55" t="s">
        <v>107</v>
      </c>
      <c r="J3" s="55" t="s">
        <v>108</v>
      </c>
      <c r="K3" s="55" t="s">
        <v>109</v>
      </c>
      <c r="L3" s="55" t="s">
        <v>110</v>
      </c>
      <c r="M3" s="55" t="s">
        <v>111</v>
      </c>
      <c r="N3" s="55" t="s">
        <v>112</v>
      </c>
      <c r="O3" s="55" t="s">
        <v>113</v>
      </c>
      <c r="P3" s="55" t="s">
        <v>114</v>
      </c>
      <c r="Q3" s="55" t="s">
        <v>115</v>
      </c>
      <c r="R3" s="55" t="s">
        <v>116</v>
      </c>
    </row>
    <row r="4" spans="1:18">
      <c r="A4" s="190"/>
      <c r="B4" s="191"/>
      <c r="C4" s="56" t="s">
        <v>117</v>
      </c>
      <c r="D4" s="56" t="s">
        <v>118</v>
      </c>
      <c r="E4" s="56" t="s">
        <v>119</v>
      </c>
      <c r="F4" s="56" t="s">
        <v>120</v>
      </c>
      <c r="G4" s="56" t="s">
        <v>121</v>
      </c>
      <c r="H4" s="56" t="s">
        <v>122</v>
      </c>
      <c r="I4" s="56" t="s">
        <v>123</v>
      </c>
      <c r="J4" s="56" t="s">
        <v>124</v>
      </c>
      <c r="K4" s="56" t="s">
        <v>125</v>
      </c>
      <c r="L4" s="56" t="s">
        <v>126</v>
      </c>
      <c r="M4" s="56" t="s">
        <v>127</v>
      </c>
      <c r="N4" s="56" t="s">
        <v>128</v>
      </c>
      <c r="O4" s="56" t="s">
        <v>129</v>
      </c>
      <c r="P4" s="56" t="s">
        <v>130</v>
      </c>
      <c r="Q4" s="56" t="s">
        <v>131</v>
      </c>
      <c r="R4" s="56" t="s">
        <v>132</v>
      </c>
    </row>
    <row r="5" spans="1:18">
      <c r="A5" s="31" t="s">
        <v>38</v>
      </c>
      <c r="B5" s="57" t="s">
        <v>39</v>
      </c>
      <c r="C5" s="40">
        <v>30179</v>
      </c>
      <c r="D5" s="40">
        <v>16724</v>
      </c>
      <c r="E5" s="40">
        <v>64440</v>
      </c>
      <c r="F5" s="40">
        <v>5416</v>
      </c>
      <c r="G5" s="40">
        <v>40502</v>
      </c>
      <c r="H5" s="40">
        <v>5500</v>
      </c>
      <c r="I5" s="40">
        <v>8898</v>
      </c>
      <c r="J5" s="40">
        <v>28879</v>
      </c>
      <c r="K5" s="40">
        <v>7336</v>
      </c>
      <c r="L5" s="40">
        <v>190361</v>
      </c>
      <c r="M5" s="40">
        <v>71239</v>
      </c>
      <c r="N5" s="40">
        <v>2748</v>
      </c>
      <c r="O5" s="40">
        <v>35296</v>
      </c>
      <c r="P5" s="40">
        <v>60122</v>
      </c>
      <c r="Q5" s="40">
        <v>21094</v>
      </c>
      <c r="R5" s="40">
        <f>SUM(C5:Q5)</f>
        <v>588734</v>
      </c>
    </row>
    <row r="6" spans="1:18">
      <c r="A6" s="33" t="s">
        <v>41</v>
      </c>
      <c r="B6" s="33" t="s">
        <v>42</v>
      </c>
      <c r="C6" s="43">
        <v>15593</v>
      </c>
      <c r="D6" s="107">
        <v>8329</v>
      </c>
      <c r="E6" s="43">
        <v>36947</v>
      </c>
      <c r="F6" s="43">
        <v>6726</v>
      </c>
      <c r="G6" s="43">
        <v>29305</v>
      </c>
      <c r="H6" s="43">
        <v>4573</v>
      </c>
      <c r="I6" s="43">
        <v>7901</v>
      </c>
      <c r="J6" s="43">
        <v>22248</v>
      </c>
      <c r="K6" s="43">
        <v>8712</v>
      </c>
      <c r="L6" s="43">
        <v>166844</v>
      </c>
      <c r="M6" s="43">
        <v>42998</v>
      </c>
      <c r="N6" s="43">
        <v>1796</v>
      </c>
      <c r="O6" s="43">
        <v>16547.800000000003</v>
      </c>
      <c r="P6" s="43">
        <v>34171</v>
      </c>
      <c r="Q6" s="43">
        <v>12840</v>
      </c>
      <c r="R6" s="43">
        <f t="shared" ref="R6:R14" si="0">SUM(C6:Q6)</f>
        <v>415530.8</v>
      </c>
    </row>
    <row r="7" spans="1:18">
      <c r="A7" s="31" t="s">
        <v>69</v>
      </c>
      <c r="B7" s="31" t="s">
        <v>44</v>
      </c>
      <c r="C7" s="40">
        <v>35300</v>
      </c>
      <c r="D7" s="40">
        <v>17047</v>
      </c>
      <c r="E7" s="40">
        <v>52159</v>
      </c>
      <c r="F7" s="40">
        <v>6453</v>
      </c>
      <c r="G7" s="40">
        <v>40098</v>
      </c>
      <c r="H7" s="40">
        <v>6594</v>
      </c>
      <c r="I7" s="40">
        <v>13745</v>
      </c>
      <c r="J7" s="40">
        <v>36831</v>
      </c>
      <c r="K7" s="40">
        <v>8058</v>
      </c>
      <c r="L7" s="40">
        <v>201824</v>
      </c>
      <c r="M7" s="40">
        <v>50880</v>
      </c>
      <c r="N7" s="40">
        <v>2373</v>
      </c>
      <c r="O7" s="40">
        <v>16907.800000000003</v>
      </c>
      <c r="P7" s="40">
        <v>66315</v>
      </c>
      <c r="Q7" s="40">
        <v>16966</v>
      </c>
      <c r="R7" s="40">
        <f t="shared" si="0"/>
        <v>571550.80000000005</v>
      </c>
    </row>
    <row r="8" spans="1:18">
      <c r="A8" s="33" t="s">
        <v>45</v>
      </c>
      <c r="B8" s="33" t="s">
        <v>46</v>
      </c>
      <c r="C8" s="43">
        <v>39158</v>
      </c>
      <c r="D8" s="43">
        <v>19721</v>
      </c>
      <c r="E8" s="43">
        <v>51120</v>
      </c>
      <c r="F8" s="43">
        <v>6664</v>
      </c>
      <c r="G8" s="43">
        <v>46562</v>
      </c>
      <c r="H8" s="43">
        <v>7509</v>
      </c>
      <c r="I8" s="43">
        <v>13118</v>
      </c>
      <c r="J8" s="43">
        <v>40677</v>
      </c>
      <c r="K8" s="43">
        <v>35924</v>
      </c>
      <c r="L8" s="43">
        <v>211583</v>
      </c>
      <c r="M8" s="43">
        <v>53989</v>
      </c>
      <c r="N8" s="43">
        <v>2368</v>
      </c>
      <c r="O8" s="43">
        <v>40881</v>
      </c>
      <c r="P8" s="43">
        <v>73906</v>
      </c>
      <c r="Q8" s="43">
        <v>19294</v>
      </c>
      <c r="R8" s="43">
        <f t="shared" si="0"/>
        <v>662474</v>
      </c>
    </row>
    <row r="9" spans="1:18">
      <c r="A9" s="31" t="s">
        <v>47</v>
      </c>
      <c r="B9" s="31" t="s">
        <v>48</v>
      </c>
      <c r="C9" s="40">
        <v>58416</v>
      </c>
      <c r="D9" s="40">
        <v>21369</v>
      </c>
      <c r="E9" s="40">
        <v>80123</v>
      </c>
      <c r="F9" s="40">
        <v>7872</v>
      </c>
      <c r="G9" s="40">
        <v>50453</v>
      </c>
      <c r="H9" s="40">
        <v>8328</v>
      </c>
      <c r="I9" s="40">
        <v>12120</v>
      </c>
      <c r="J9" s="40">
        <v>50182</v>
      </c>
      <c r="K9" s="40">
        <v>9530</v>
      </c>
      <c r="L9" s="40">
        <v>243468</v>
      </c>
      <c r="M9" s="40">
        <v>62770</v>
      </c>
      <c r="N9" s="40">
        <v>3540</v>
      </c>
      <c r="O9" s="40">
        <v>49698</v>
      </c>
      <c r="P9" s="40">
        <v>102473</v>
      </c>
      <c r="Q9" s="40">
        <v>24064</v>
      </c>
      <c r="R9" s="40">
        <f t="shared" si="0"/>
        <v>784406</v>
      </c>
    </row>
    <row r="10" spans="1:18">
      <c r="A10" s="33" t="s">
        <v>49</v>
      </c>
      <c r="B10" s="33" t="s">
        <v>50</v>
      </c>
      <c r="C10" s="43">
        <v>127797</v>
      </c>
      <c r="D10" s="43">
        <v>32315</v>
      </c>
      <c r="E10" s="43">
        <v>59524</v>
      </c>
      <c r="F10" s="43">
        <v>12971</v>
      </c>
      <c r="G10" s="43">
        <v>64104</v>
      </c>
      <c r="H10" s="43">
        <v>11707</v>
      </c>
      <c r="I10" s="43">
        <v>10310</v>
      </c>
      <c r="J10" s="43">
        <v>42065</v>
      </c>
      <c r="K10" s="43">
        <v>51226</v>
      </c>
      <c r="L10" s="43">
        <v>462300</v>
      </c>
      <c r="M10" s="43">
        <v>52887</v>
      </c>
      <c r="N10" s="43">
        <v>2345</v>
      </c>
      <c r="O10" s="43">
        <v>61779</v>
      </c>
      <c r="P10" s="43">
        <v>150635</v>
      </c>
      <c r="Q10" s="43">
        <v>22327</v>
      </c>
      <c r="R10" s="43">
        <f>SUM(C10:Q10)</f>
        <v>1164292</v>
      </c>
    </row>
    <row r="11" spans="1:18">
      <c r="A11" s="31" t="s">
        <v>51</v>
      </c>
      <c r="B11" s="31" t="s">
        <v>52</v>
      </c>
      <c r="C11" s="40">
        <v>318546</v>
      </c>
      <c r="D11" s="40">
        <v>47658</v>
      </c>
      <c r="E11" s="40">
        <v>72147</v>
      </c>
      <c r="F11" s="40">
        <v>20303</v>
      </c>
      <c r="G11" s="40">
        <v>79277</v>
      </c>
      <c r="H11" s="40">
        <v>10339</v>
      </c>
      <c r="I11" s="40">
        <v>40886</v>
      </c>
      <c r="J11" s="40">
        <v>82321</v>
      </c>
      <c r="K11" s="40">
        <v>80960</v>
      </c>
      <c r="L11" s="40">
        <v>646889</v>
      </c>
      <c r="M11" s="40">
        <v>69206</v>
      </c>
      <c r="N11" s="40">
        <v>2876</v>
      </c>
      <c r="O11" s="40">
        <v>82237</v>
      </c>
      <c r="P11" s="40">
        <v>295809.30000000005</v>
      </c>
      <c r="Q11" s="40">
        <v>34285</v>
      </c>
      <c r="R11" s="40">
        <f t="shared" si="0"/>
        <v>1883739.3</v>
      </c>
    </row>
    <row r="12" spans="1:18">
      <c r="A12" s="33" t="s">
        <v>70</v>
      </c>
      <c r="B12" s="33" t="s">
        <v>54</v>
      </c>
      <c r="C12" s="43">
        <v>370364</v>
      </c>
      <c r="D12" s="43">
        <v>50991</v>
      </c>
      <c r="E12" s="43">
        <v>104181</v>
      </c>
      <c r="F12" s="43">
        <v>21608</v>
      </c>
      <c r="G12" s="43">
        <v>72688</v>
      </c>
      <c r="H12" s="43">
        <v>9461</v>
      </c>
      <c r="I12" s="43">
        <v>51384</v>
      </c>
      <c r="J12" s="43">
        <v>156956</v>
      </c>
      <c r="K12" s="43">
        <v>83337</v>
      </c>
      <c r="L12" s="43">
        <v>704322</v>
      </c>
      <c r="M12" s="43">
        <v>123322</v>
      </c>
      <c r="N12" s="43">
        <v>2586</v>
      </c>
      <c r="O12" s="43">
        <v>90223</v>
      </c>
      <c r="P12" s="43">
        <v>266671</v>
      </c>
      <c r="Q12" s="43">
        <v>57424</v>
      </c>
      <c r="R12" s="43">
        <f t="shared" si="0"/>
        <v>2165518</v>
      </c>
    </row>
    <row r="13" spans="1:18">
      <c r="A13" s="58" t="s">
        <v>71</v>
      </c>
      <c r="B13" s="58" t="s">
        <v>72</v>
      </c>
      <c r="C13" s="59">
        <v>231892</v>
      </c>
      <c r="D13" s="59">
        <v>31809</v>
      </c>
      <c r="E13" s="59">
        <v>81648</v>
      </c>
      <c r="F13" s="59">
        <v>13942</v>
      </c>
      <c r="G13" s="59">
        <v>63028</v>
      </c>
      <c r="H13" s="59">
        <v>8135</v>
      </c>
      <c r="I13" s="59">
        <v>21501</v>
      </c>
      <c r="J13" s="59">
        <v>90281</v>
      </c>
      <c r="K13" s="59">
        <v>41449</v>
      </c>
      <c r="L13" s="59">
        <v>516983</v>
      </c>
      <c r="M13" s="59">
        <v>67626</v>
      </c>
      <c r="N13" s="59">
        <v>3378</v>
      </c>
      <c r="O13" s="60">
        <v>83734</v>
      </c>
      <c r="P13" s="59">
        <v>269391</v>
      </c>
      <c r="Q13" s="59">
        <v>18899</v>
      </c>
      <c r="R13" s="59">
        <f t="shared" si="0"/>
        <v>1543696</v>
      </c>
    </row>
    <row r="14" spans="1:18">
      <c r="A14" s="47" t="s">
        <v>57</v>
      </c>
      <c r="B14" s="47" t="s">
        <v>58</v>
      </c>
      <c r="C14" s="43">
        <v>104407</v>
      </c>
      <c r="D14" s="43">
        <v>23198</v>
      </c>
      <c r="E14" s="43">
        <v>63934</v>
      </c>
      <c r="F14" s="43">
        <v>5791</v>
      </c>
      <c r="G14" s="43">
        <v>57379</v>
      </c>
      <c r="H14" s="43">
        <v>8412</v>
      </c>
      <c r="I14" s="43">
        <v>15317</v>
      </c>
      <c r="J14" s="43">
        <v>46213</v>
      </c>
      <c r="K14" s="43">
        <v>36830</v>
      </c>
      <c r="L14" s="43">
        <v>237799</v>
      </c>
      <c r="M14" s="43">
        <v>59786</v>
      </c>
      <c r="N14" s="43">
        <v>2493</v>
      </c>
      <c r="O14" s="43">
        <v>55161</v>
      </c>
      <c r="P14" s="43">
        <v>105500.95000000001</v>
      </c>
      <c r="Q14" s="43">
        <v>18671</v>
      </c>
      <c r="R14" s="43">
        <f t="shared" si="0"/>
        <v>840891.95</v>
      </c>
    </row>
    <row r="15" spans="1:18">
      <c r="A15" s="58" t="s">
        <v>59</v>
      </c>
      <c r="B15" s="58" t="s">
        <v>60</v>
      </c>
      <c r="C15" s="59">
        <v>69881</v>
      </c>
      <c r="D15" s="59">
        <v>13617</v>
      </c>
      <c r="E15" s="59">
        <v>57081</v>
      </c>
      <c r="F15" s="59">
        <v>4241</v>
      </c>
      <c r="G15" s="59">
        <v>49584</v>
      </c>
      <c r="H15" s="59">
        <v>6914</v>
      </c>
      <c r="I15" s="59">
        <v>13619</v>
      </c>
      <c r="J15" s="59">
        <v>36371</v>
      </c>
      <c r="K15" s="59">
        <v>31681</v>
      </c>
      <c r="L15" s="59">
        <v>194403</v>
      </c>
      <c r="M15" s="59">
        <v>52708</v>
      </c>
      <c r="N15" s="59">
        <v>2145</v>
      </c>
      <c r="O15" s="59">
        <v>43343</v>
      </c>
      <c r="P15" s="59">
        <v>82686.150000000009</v>
      </c>
      <c r="Q15" s="59">
        <v>21549</v>
      </c>
      <c r="R15" s="59">
        <f>SUM(C15:Q15)</f>
        <v>679823.15</v>
      </c>
    </row>
    <row r="16" spans="1:18">
      <c r="A16" s="47" t="s">
        <v>61</v>
      </c>
      <c r="B16" s="47" t="s">
        <v>62</v>
      </c>
      <c r="C16" s="43">
        <v>44653</v>
      </c>
      <c r="D16" s="105">
        <v>15721</v>
      </c>
      <c r="E16" s="43">
        <v>52653</v>
      </c>
      <c r="F16" s="43">
        <f>4280+24</f>
        <v>4304</v>
      </c>
      <c r="G16" s="43">
        <f>76681-28864</f>
        <v>47817</v>
      </c>
      <c r="H16" s="43">
        <f>6676+56+37+29</f>
        <v>6798</v>
      </c>
      <c r="I16" s="43">
        <f>32766-20896</f>
        <v>11870</v>
      </c>
      <c r="J16" s="43">
        <v>34081</v>
      </c>
      <c r="K16" s="43">
        <v>36140</v>
      </c>
      <c r="L16" s="43">
        <v>203942</v>
      </c>
      <c r="M16" s="43">
        <f>55153-811</f>
        <v>54342</v>
      </c>
      <c r="N16" s="43">
        <f>90389-1491</f>
        <v>88898</v>
      </c>
      <c r="O16" s="43">
        <f>52739+432</f>
        <v>53171</v>
      </c>
      <c r="P16" s="43">
        <v>78858</v>
      </c>
      <c r="Q16" s="43">
        <v>13346</v>
      </c>
      <c r="R16" s="43">
        <f t="shared" ref="R16" si="1">SUM(C16:Q16)</f>
        <v>746594</v>
      </c>
    </row>
    <row r="17" spans="1:21">
      <c r="A17" s="26" t="s">
        <v>18</v>
      </c>
      <c r="B17" s="26" t="s">
        <v>37</v>
      </c>
      <c r="C17" s="22">
        <f>SUM(C5:C16)</f>
        <v>1446186</v>
      </c>
      <c r="D17" s="22">
        <f t="shared" ref="D17:R17" si="2">SUM(D5:D16)</f>
        <v>298499</v>
      </c>
      <c r="E17" s="22">
        <f t="shared" si="2"/>
        <v>775957</v>
      </c>
      <c r="F17" s="22">
        <f t="shared" si="2"/>
        <v>116291</v>
      </c>
      <c r="G17" s="22">
        <f t="shared" si="2"/>
        <v>640797</v>
      </c>
      <c r="H17" s="22">
        <f t="shared" si="2"/>
        <v>94270</v>
      </c>
      <c r="I17" s="22">
        <f t="shared" si="2"/>
        <v>220669</v>
      </c>
      <c r="J17" s="22">
        <f t="shared" si="2"/>
        <v>667105</v>
      </c>
      <c r="K17" s="22">
        <f t="shared" si="2"/>
        <v>431183</v>
      </c>
      <c r="L17" s="22">
        <f t="shared" si="2"/>
        <v>3980718</v>
      </c>
      <c r="M17" s="22">
        <f t="shared" si="2"/>
        <v>761753</v>
      </c>
      <c r="N17" s="22">
        <f t="shared" si="2"/>
        <v>117546</v>
      </c>
      <c r="O17" s="22">
        <f t="shared" si="2"/>
        <v>628978.6</v>
      </c>
      <c r="P17" s="22">
        <f t="shared" si="2"/>
        <v>1586538.4</v>
      </c>
      <c r="Q17" s="22">
        <f t="shared" si="2"/>
        <v>280759</v>
      </c>
      <c r="R17" s="22">
        <f t="shared" si="2"/>
        <v>12047250</v>
      </c>
      <c r="T17" s="184"/>
    </row>
    <row r="18" spans="1:21">
      <c r="A18" s="47"/>
      <c r="B18" s="47"/>
      <c r="C18" s="61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21">
      <c r="A19" s="188">
        <v>2015</v>
      </c>
      <c r="B19" s="189"/>
      <c r="C19" s="55" t="s">
        <v>101</v>
      </c>
      <c r="D19" s="55" t="s">
        <v>102</v>
      </c>
      <c r="E19" s="55" t="s">
        <v>103</v>
      </c>
      <c r="F19" s="55" t="s">
        <v>104</v>
      </c>
      <c r="G19" s="55" t="s">
        <v>105</v>
      </c>
      <c r="H19" s="55" t="s">
        <v>106</v>
      </c>
      <c r="I19" s="55" t="s">
        <v>107</v>
      </c>
      <c r="J19" s="55" t="s">
        <v>108</v>
      </c>
      <c r="K19" s="55" t="s">
        <v>109</v>
      </c>
      <c r="L19" s="55" t="s">
        <v>110</v>
      </c>
      <c r="M19" s="55" t="s">
        <v>111</v>
      </c>
      <c r="N19" s="55" t="s">
        <v>112</v>
      </c>
      <c r="O19" s="55" t="s">
        <v>113</v>
      </c>
      <c r="P19" s="55" t="s">
        <v>114</v>
      </c>
      <c r="Q19" s="55" t="s">
        <v>115</v>
      </c>
      <c r="R19" s="55" t="s">
        <v>116</v>
      </c>
    </row>
    <row r="20" spans="1:21">
      <c r="A20" s="190"/>
      <c r="B20" s="191"/>
      <c r="C20" s="56" t="s">
        <v>117</v>
      </c>
      <c r="D20" s="56" t="s">
        <v>118</v>
      </c>
      <c r="E20" s="56" t="s">
        <v>119</v>
      </c>
      <c r="F20" s="56" t="s">
        <v>120</v>
      </c>
      <c r="G20" s="56" t="s">
        <v>121</v>
      </c>
      <c r="H20" s="56" t="s">
        <v>122</v>
      </c>
      <c r="I20" s="56" t="s">
        <v>123</v>
      </c>
      <c r="J20" s="56" t="s">
        <v>124</v>
      </c>
      <c r="K20" s="56" t="s">
        <v>125</v>
      </c>
      <c r="L20" s="56" t="s">
        <v>126</v>
      </c>
      <c r="M20" s="56" t="s">
        <v>127</v>
      </c>
      <c r="N20" s="56" t="s">
        <v>128</v>
      </c>
      <c r="O20" s="56" t="s">
        <v>129</v>
      </c>
      <c r="P20" s="56" t="s">
        <v>130</v>
      </c>
      <c r="Q20" s="56" t="s">
        <v>131</v>
      </c>
      <c r="R20" s="56" t="s">
        <v>132</v>
      </c>
      <c r="U20" s="108"/>
    </row>
    <row r="21" spans="1:21">
      <c r="A21" s="31" t="s">
        <v>38</v>
      </c>
      <c r="B21" s="31" t="s">
        <v>39</v>
      </c>
      <c r="C21" s="40">
        <v>28684</v>
      </c>
      <c r="D21" s="40">
        <v>15430</v>
      </c>
      <c r="E21" s="40">
        <v>78622</v>
      </c>
      <c r="F21" s="40">
        <v>5768</v>
      </c>
      <c r="G21" s="40">
        <v>27505</v>
      </c>
      <c r="H21" s="40">
        <v>6186</v>
      </c>
      <c r="I21" s="40">
        <v>9647</v>
      </c>
      <c r="J21" s="40">
        <v>27689</v>
      </c>
      <c r="K21" s="40">
        <v>5470</v>
      </c>
      <c r="L21" s="40">
        <v>151397</v>
      </c>
      <c r="M21" s="40">
        <v>66881</v>
      </c>
      <c r="N21" s="40">
        <v>2759</v>
      </c>
      <c r="O21" s="40">
        <v>42266.400000000001</v>
      </c>
      <c r="P21" s="40">
        <v>142934</v>
      </c>
      <c r="Q21" s="40">
        <v>16988</v>
      </c>
      <c r="R21" s="40">
        <f>SUM(C21:Q21)</f>
        <v>628226.4</v>
      </c>
    </row>
    <row r="22" spans="1:21">
      <c r="A22" s="33" t="s">
        <v>41</v>
      </c>
      <c r="B22" s="33" t="s">
        <v>42</v>
      </c>
      <c r="C22" s="43">
        <v>34083</v>
      </c>
      <c r="D22" s="43">
        <v>12157</v>
      </c>
      <c r="E22" s="43">
        <v>53668</v>
      </c>
      <c r="F22" s="43">
        <v>5629</v>
      </c>
      <c r="G22" s="43">
        <v>29415</v>
      </c>
      <c r="H22" s="43">
        <v>5714</v>
      </c>
      <c r="I22" s="43">
        <v>6302</v>
      </c>
      <c r="J22" s="43">
        <v>26690</v>
      </c>
      <c r="K22" s="43">
        <v>4605</v>
      </c>
      <c r="L22" s="43">
        <v>135845</v>
      </c>
      <c r="M22" s="43">
        <v>41769</v>
      </c>
      <c r="N22" s="43">
        <v>1839</v>
      </c>
      <c r="O22" s="43">
        <v>48998.400000000001</v>
      </c>
      <c r="P22" s="43">
        <v>86540</v>
      </c>
      <c r="Q22" s="43">
        <v>12241</v>
      </c>
      <c r="R22" s="43">
        <f t="shared" ref="R22:R30" si="3">SUM(C22:Q22)</f>
        <v>505495.4</v>
      </c>
    </row>
    <row r="23" spans="1:21">
      <c r="A23" s="31" t="s">
        <v>69</v>
      </c>
      <c r="B23" s="31" t="s">
        <v>44</v>
      </c>
      <c r="C23" s="40">
        <v>38706</v>
      </c>
      <c r="D23" s="40">
        <v>14110</v>
      </c>
      <c r="E23" s="40">
        <v>53977</v>
      </c>
      <c r="F23" s="40">
        <v>4280</v>
      </c>
      <c r="G23" s="40">
        <v>35408</v>
      </c>
      <c r="H23" s="40">
        <v>7211</v>
      </c>
      <c r="I23" s="40">
        <v>8167</v>
      </c>
      <c r="J23" s="40">
        <v>31877</v>
      </c>
      <c r="K23" s="40">
        <v>5616</v>
      </c>
      <c r="L23" s="40">
        <v>162064</v>
      </c>
      <c r="M23" s="40">
        <v>46594</v>
      </c>
      <c r="N23" s="40">
        <v>2138</v>
      </c>
      <c r="O23" s="40">
        <v>43029.600000000006</v>
      </c>
      <c r="P23" s="40">
        <v>104674.5</v>
      </c>
      <c r="Q23" s="40">
        <v>16569</v>
      </c>
      <c r="R23" s="40">
        <f t="shared" si="3"/>
        <v>574421.1</v>
      </c>
    </row>
    <row r="24" spans="1:21">
      <c r="A24" s="33" t="s">
        <v>45</v>
      </c>
      <c r="B24" s="33" t="s">
        <v>46</v>
      </c>
      <c r="C24" s="43">
        <v>62664</v>
      </c>
      <c r="D24" s="43">
        <v>17258</v>
      </c>
      <c r="E24" s="43">
        <v>80457</v>
      </c>
      <c r="F24" s="43">
        <v>6664</v>
      </c>
      <c r="G24" s="43">
        <v>37843</v>
      </c>
      <c r="H24" s="43">
        <v>9138</v>
      </c>
      <c r="I24" s="43">
        <v>9843</v>
      </c>
      <c r="J24" s="43">
        <v>44114</v>
      </c>
      <c r="K24" s="43">
        <v>6999</v>
      </c>
      <c r="L24" s="43">
        <v>169450</v>
      </c>
      <c r="M24" s="43">
        <v>62336</v>
      </c>
      <c r="N24" s="43">
        <v>3365</v>
      </c>
      <c r="O24" s="43">
        <v>38227.200000000004</v>
      </c>
      <c r="P24" s="43">
        <v>114973.5</v>
      </c>
      <c r="Q24" s="43">
        <v>20543</v>
      </c>
      <c r="R24" s="43">
        <f t="shared" si="3"/>
        <v>683874.7</v>
      </c>
    </row>
    <row r="25" spans="1:21">
      <c r="A25" s="31" t="s">
        <v>47</v>
      </c>
      <c r="B25" s="31" t="s">
        <v>48</v>
      </c>
      <c r="C25" s="40">
        <v>91163</v>
      </c>
      <c r="D25" s="40">
        <v>25362</v>
      </c>
      <c r="E25" s="40">
        <v>80696</v>
      </c>
      <c r="F25" s="40">
        <v>7865</v>
      </c>
      <c r="G25" s="40">
        <v>48144</v>
      </c>
      <c r="H25" s="40">
        <v>8854</v>
      </c>
      <c r="I25" s="40">
        <v>11448</v>
      </c>
      <c r="J25" s="40">
        <v>53370</v>
      </c>
      <c r="K25" s="40">
        <v>10062</v>
      </c>
      <c r="L25" s="40">
        <v>267866</v>
      </c>
      <c r="M25" s="40">
        <v>47618</v>
      </c>
      <c r="N25" s="40">
        <v>2476</v>
      </c>
      <c r="O25" s="40">
        <v>44578.400000000001</v>
      </c>
      <c r="P25" s="40">
        <v>136703</v>
      </c>
      <c r="Q25" s="40">
        <v>16729</v>
      </c>
      <c r="R25" s="40">
        <f t="shared" si="3"/>
        <v>852934.4</v>
      </c>
    </row>
    <row r="26" spans="1:21">
      <c r="A26" s="33" t="s">
        <v>49</v>
      </c>
      <c r="B26" s="33" t="s">
        <v>50</v>
      </c>
      <c r="C26" s="43">
        <v>246657</v>
      </c>
      <c r="D26" s="43">
        <v>30751</v>
      </c>
      <c r="E26" s="43">
        <v>72657</v>
      </c>
      <c r="F26" s="43">
        <v>12482</v>
      </c>
      <c r="G26" s="43">
        <v>47760</v>
      </c>
      <c r="H26" s="43">
        <v>11430</v>
      </c>
      <c r="I26" s="43">
        <v>9602</v>
      </c>
      <c r="J26" s="43">
        <v>53516</v>
      </c>
      <c r="K26" s="43">
        <v>18353</v>
      </c>
      <c r="L26" s="43">
        <v>478929</v>
      </c>
      <c r="M26" s="43">
        <v>56806</v>
      </c>
      <c r="N26" s="43">
        <v>3246</v>
      </c>
      <c r="O26" s="43">
        <v>50800.800000000003</v>
      </c>
      <c r="P26" s="43">
        <v>163183</v>
      </c>
      <c r="Q26" s="43">
        <v>22763</v>
      </c>
      <c r="R26" s="43">
        <f t="shared" si="3"/>
        <v>1278935.8</v>
      </c>
      <c r="S26" s="108"/>
    </row>
    <row r="27" spans="1:21">
      <c r="A27" s="31" t="s">
        <v>51</v>
      </c>
      <c r="B27" s="31" t="s">
        <v>52</v>
      </c>
      <c r="C27" s="40">
        <v>396287</v>
      </c>
      <c r="D27" s="40">
        <v>41703</v>
      </c>
      <c r="E27" s="40">
        <v>75355</v>
      </c>
      <c r="F27" s="40">
        <v>17309</v>
      </c>
      <c r="G27" s="40">
        <v>59250</v>
      </c>
      <c r="H27" s="40">
        <v>11426</v>
      </c>
      <c r="I27" s="40">
        <v>11652</v>
      </c>
      <c r="J27" s="40">
        <v>72632</v>
      </c>
      <c r="K27" s="40">
        <v>38234</v>
      </c>
      <c r="L27" s="40">
        <v>755670</v>
      </c>
      <c r="M27" s="40">
        <v>62752</v>
      </c>
      <c r="N27" s="40">
        <v>3104</v>
      </c>
      <c r="O27" s="40">
        <v>61407.200000000004</v>
      </c>
      <c r="P27" s="40">
        <v>216341</v>
      </c>
      <c r="Q27" s="40">
        <v>30802</v>
      </c>
      <c r="R27" s="40">
        <f t="shared" si="3"/>
        <v>1853924.2</v>
      </c>
    </row>
    <row r="28" spans="1:21">
      <c r="A28" s="33" t="s">
        <v>70</v>
      </c>
      <c r="B28" s="33" t="s">
        <v>54</v>
      </c>
      <c r="C28" s="43">
        <v>436468</v>
      </c>
      <c r="D28" s="43">
        <v>55780</v>
      </c>
      <c r="E28" s="43">
        <v>95692</v>
      </c>
      <c r="F28" s="43">
        <v>25474</v>
      </c>
      <c r="G28" s="43">
        <v>62072</v>
      </c>
      <c r="H28" s="43">
        <v>10707</v>
      </c>
      <c r="I28" s="43">
        <v>41725</v>
      </c>
      <c r="J28" s="43">
        <v>187630</v>
      </c>
      <c r="K28" s="43">
        <v>41231</v>
      </c>
      <c r="L28" s="43">
        <v>771933</v>
      </c>
      <c r="M28" s="43">
        <v>118526</v>
      </c>
      <c r="N28" s="43">
        <v>5709</v>
      </c>
      <c r="O28" s="43">
        <v>71831.199999999997</v>
      </c>
      <c r="P28" s="43">
        <v>201745</v>
      </c>
      <c r="Q28" s="43">
        <v>53293</v>
      </c>
      <c r="R28" s="43">
        <f t="shared" si="3"/>
        <v>2179816.2000000002</v>
      </c>
    </row>
    <row r="29" spans="1:21">
      <c r="A29" s="58" t="s">
        <v>71</v>
      </c>
      <c r="B29" s="58" t="s">
        <v>72</v>
      </c>
      <c r="C29" s="59">
        <v>206545</v>
      </c>
      <c r="D29" s="59">
        <v>30023</v>
      </c>
      <c r="E29" s="59">
        <v>71655</v>
      </c>
      <c r="F29" s="59">
        <v>17043</v>
      </c>
      <c r="G29" s="59">
        <v>48994</v>
      </c>
      <c r="H29" s="59">
        <v>9262</v>
      </c>
      <c r="I29" s="59">
        <v>13751</v>
      </c>
      <c r="J29" s="59">
        <f>27181+41878+16730</f>
        <v>85789</v>
      </c>
      <c r="K29" s="59">
        <v>14434</v>
      </c>
      <c r="L29" s="59">
        <v>521634</v>
      </c>
      <c r="M29" s="59">
        <v>66258</v>
      </c>
      <c r="N29" s="59">
        <v>3508</v>
      </c>
      <c r="O29" s="60">
        <v>60325.600000000006</v>
      </c>
      <c r="P29" s="59">
        <v>174996</v>
      </c>
      <c r="Q29" s="59">
        <f>14482+11205</f>
        <v>25687</v>
      </c>
      <c r="R29" s="59">
        <f t="shared" si="3"/>
        <v>1349904.6</v>
      </c>
    </row>
    <row r="30" spans="1:21">
      <c r="A30" s="47" t="s">
        <v>57</v>
      </c>
      <c r="B30" s="47" t="s">
        <v>58</v>
      </c>
      <c r="C30" s="43">
        <v>55971</v>
      </c>
      <c r="D30" s="43">
        <v>21211</v>
      </c>
      <c r="E30" s="43">
        <v>56627</v>
      </c>
      <c r="F30" s="43">
        <f>5787+63</f>
        <v>5850</v>
      </c>
      <c r="G30" s="43">
        <v>45849</v>
      </c>
      <c r="H30" s="43">
        <v>8124</v>
      </c>
      <c r="I30" s="43">
        <v>11138</v>
      </c>
      <c r="J30" s="43">
        <v>45216</v>
      </c>
      <c r="K30" s="43">
        <v>8402</v>
      </c>
      <c r="L30" s="43">
        <v>255422</v>
      </c>
      <c r="M30" s="43">
        <v>56086</v>
      </c>
      <c r="N30" s="43">
        <v>3051</v>
      </c>
      <c r="O30" s="43">
        <v>43280</v>
      </c>
      <c r="P30" s="43">
        <v>114377</v>
      </c>
      <c r="Q30" s="43">
        <v>17186</v>
      </c>
      <c r="R30" s="43">
        <f t="shared" si="3"/>
        <v>747790</v>
      </c>
    </row>
    <row r="31" spans="1:21">
      <c r="A31" s="58" t="s">
        <v>59</v>
      </c>
      <c r="B31" s="58" t="s">
        <v>60</v>
      </c>
      <c r="C31" s="59">
        <v>38481</v>
      </c>
      <c r="D31" s="59">
        <v>14339</v>
      </c>
      <c r="E31" s="59">
        <v>53826</v>
      </c>
      <c r="F31" s="59">
        <f>5696+36</f>
        <v>5732</v>
      </c>
      <c r="G31" s="59">
        <v>41759</v>
      </c>
      <c r="H31" s="59">
        <v>6593</v>
      </c>
      <c r="I31" s="59">
        <v>11117</v>
      </c>
      <c r="J31" s="59">
        <f>54917-21049</f>
        <v>33868</v>
      </c>
      <c r="K31" s="59">
        <v>6674</v>
      </c>
      <c r="L31" s="59">
        <v>192498</v>
      </c>
      <c r="M31" s="59">
        <f>53850+984+3016</f>
        <v>57850</v>
      </c>
      <c r="N31" s="59">
        <v>2560</v>
      </c>
      <c r="O31" s="59">
        <v>44836.800000000003</v>
      </c>
      <c r="P31" s="59">
        <v>83076</v>
      </c>
      <c r="Q31" s="59">
        <f>9406+8048</f>
        <v>17454</v>
      </c>
      <c r="R31" s="59">
        <f>SUM(C31:Q31)</f>
        <v>610663.80000000005</v>
      </c>
    </row>
    <row r="32" spans="1:21">
      <c r="A32" s="47" t="s">
        <v>61</v>
      </c>
      <c r="B32" s="47" t="s">
        <v>62</v>
      </c>
      <c r="C32" s="43">
        <v>130121</v>
      </c>
      <c r="D32" s="105">
        <v>51904</v>
      </c>
      <c r="E32" s="43">
        <v>15569</v>
      </c>
      <c r="F32" s="43">
        <v>6393</v>
      </c>
      <c r="G32" s="43">
        <f>72311-29094</f>
        <v>43217</v>
      </c>
      <c r="H32" s="43">
        <f>19941-12580</f>
        <v>7361</v>
      </c>
      <c r="I32" s="43">
        <f>37433-25562</f>
        <v>11871</v>
      </c>
      <c r="J32" s="43">
        <v>32145</v>
      </c>
      <c r="K32" s="43">
        <v>6874</v>
      </c>
      <c r="L32" s="43">
        <v>190631</v>
      </c>
      <c r="M32" s="43">
        <v>58657</v>
      </c>
      <c r="N32" s="43">
        <v>2804</v>
      </c>
      <c r="O32" s="43">
        <v>55977.600000000006</v>
      </c>
      <c r="P32" s="43">
        <v>70672</v>
      </c>
      <c r="Q32" s="43">
        <v>20829</v>
      </c>
      <c r="R32" s="43">
        <f t="shared" ref="R32" si="4">SUM(C32:Q32)</f>
        <v>705025.6</v>
      </c>
    </row>
    <row r="33" spans="1:18" hidden="1">
      <c r="A33" s="26" t="s">
        <v>18</v>
      </c>
      <c r="B33" s="26" t="s">
        <v>37</v>
      </c>
      <c r="C33" s="22">
        <f>SUM(C21:C32)</f>
        <v>1765830</v>
      </c>
      <c r="D33" s="22">
        <f>SUM(D21:D32)</f>
        <v>330028</v>
      </c>
      <c r="E33" s="22">
        <f>SUM(E21:E32)</f>
        <v>788801</v>
      </c>
      <c r="F33" s="22">
        <f t="shared" ref="F33:Q33" si="5">SUM(F21:F32)</f>
        <v>120489</v>
      </c>
      <c r="G33" s="22">
        <f t="shared" si="5"/>
        <v>527216</v>
      </c>
      <c r="H33" s="22">
        <f t="shared" si="5"/>
        <v>102006</v>
      </c>
      <c r="I33" s="22">
        <f t="shared" si="5"/>
        <v>156263</v>
      </c>
      <c r="J33" s="22">
        <f t="shared" si="5"/>
        <v>694536</v>
      </c>
      <c r="K33" s="22">
        <f t="shared" si="5"/>
        <v>166954</v>
      </c>
      <c r="L33" s="22">
        <f t="shared" si="5"/>
        <v>4053339</v>
      </c>
      <c r="M33" s="22">
        <f t="shared" si="5"/>
        <v>742133</v>
      </c>
      <c r="N33" s="22">
        <f t="shared" si="5"/>
        <v>36559</v>
      </c>
      <c r="O33" s="22">
        <f t="shared" si="5"/>
        <v>605559.20000000007</v>
      </c>
      <c r="P33" s="22">
        <f t="shared" si="5"/>
        <v>1610215</v>
      </c>
      <c r="Q33" s="22">
        <f t="shared" si="5"/>
        <v>271084</v>
      </c>
      <c r="R33" s="22">
        <f>SUM(C33:Q33)</f>
        <v>11971012.199999999</v>
      </c>
    </row>
    <row r="34" spans="1:18">
      <c r="A34" s="26" t="s">
        <v>18</v>
      </c>
      <c r="B34" s="26" t="s">
        <v>37</v>
      </c>
      <c r="C34" s="22">
        <f>SUM(C21:C32)</f>
        <v>1765830</v>
      </c>
      <c r="D34" s="22">
        <f t="shared" ref="D34:R34" si="6">SUM(D21:D32)</f>
        <v>330028</v>
      </c>
      <c r="E34" s="22">
        <f t="shared" si="6"/>
        <v>788801</v>
      </c>
      <c r="F34" s="22">
        <f t="shared" si="6"/>
        <v>120489</v>
      </c>
      <c r="G34" s="22">
        <f t="shared" si="6"/>
        <v>527216</v>
      </c>
      <c r="H34" s="22">
        <f t="shared" si="6"/>
        <v>102006</v>
      </c>
      <c r="I34" s="22">
        <f t="shared" si="6"/>
        <v>156263</v>
      </c>
      <c r="J34" s="22">
        <f t="shared" si="6"/>
        <v>694536</v>
      </c>
      <c r="K34" s="22">
        <f t="shared" si="6"/>
        <v>166954</v>
      </c>
      <c r="L34" s="22">
        <f t="shared" si="6"/>
        <v>4053339</v>
      </c>
      <c r="M34" s="22">
        <f t="shared" si="6"/>
        <v>742133</v>
      </c>
      <c r="N34" s="22">
        <f t="shared" si="6"/>
        <v>36559</v>
      </c>
      <c r="O34" s="22">
        <f t="shared" si="6"/>
        <v>605559.20000000007</v>
      </c>
      <c r="P34" s="22">
        <f t="shared" si="6"/>
        <v>1610215</v>
      </c>
      <c r="Q34" s="22">
        <f t="shared" si="6"/>
        <v>271084</v>
      </c>
      <c r="R34" s="22">
        <f t="shared" si="6"/>
        <v>11971012.199999999</v>
      </c>
    </row>
    <row r="35" spans="1:18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>
      <c r="A36" s="205" t="s">
        <v>73</v>
      </c>
      <c r="B36" s="206"/>
      <c r="C36" s="55" t="s">
        <v>101</v>
      </c>
      <c r="D36" s="55" t="s">
        <v>102</v>
      </c>
      <c r="E36" s="55" t="s">
        <v>103</v>
      </c>
      <c r="F36" s="55" t="s">
        <v>104</v>
      </c>
      <c r="G36" s="55" t="s">
        <v>105</v>
      </c>
      <c r="H36" s="55" t="s">
        <v>106</v>
      </c>
      <c r="I36" s="55" t="s">
        <v>107</v>
      </c>
      <c r="J36" s="55" t="s">
        <v>108</v>
      </c>
      <c r="K36" s="55" t="s">
        <v>109</v>
      </c>
      <c r="L36" s="55" t="s">
        <v>110</v>
      </c>
      <c r="M36" s="55" t="s">
        <v>111</v>
      </c>
      <c r="N36" s="55" t="s">
        <v>112</v>
      </c>
      <c r="O36" s="55" t="s">
        <v>113</v>
      </c>
      <c r="P36" s="55" t="s">
        <v>114</v>
      </c>
      <c r="Q36" s="55" t="s">
        <v>115</v>
      </c>
      <c r="R36" s="55" t="s">
        <v>116</v>
      </c>
    </row>
    <row r="37" spans="1:18">
      <c r="A37" s="202" t="s">
        <v>74</v>
      </c>
      <c r="B37" s="203"/>
      <c r="C37" s="56" t="s">
        <v>117</v>
      </c>
      <c r="D37" s="56" t="s">
        <v>118</v>
      </c>
      <c r="E37" s="56" t="s">
        <v>119</v>
      </c>
      <c r="F37" s="56" t="s">
        <v>120</v>
      </c>
      <c r="G37" s="56" t="s">
        <v>121</v>
      </c>
      <c r="H37" s="56" t="s">
        <v>122</v>
      </c>
      <c r="I37" s="56" t="s">
        <v>123</v>
      </c>
      <c r="J37" s="56" t="s">
        <v>124</v>
      </c>
      <c r="K37" s="56" t="s">
        <v>125</v>
      </c>
      <c r="L37" s="56" t="s">
        <v>126</v>
      </c>
      <c r="M37" s="56" t="s">
        <v>127</v>
      </c>
      <c r="N37" s="56" t="s">
        <v>128</v>
      </c>
      <c r="O37" s="56" t="s">
        <v>129</v>
      </c>
      <c r="P37" s="56" t="s">
        <v>130</v>
      </c>
      <c r="Q37" s="56" t="s">
        <v>131</v>
      </c>
      <c r="R37" s="56" t="s">
        <v>132</v>
      </c>
    </row>
    <row r="38" spans="1:18">
      <c r="A38" s="31" t="s">
        <v>38</v>
      </c>
      <c r="B38" s="31" t="s">
        <v>39</v>
      </c>
      <c r="C38" s="32">
        <f>IF(C21=0,"",(C5/C21 -1))</f>
        <v>5.2119648584576739E-2</v>
      </c>
      <c r="D38" s="32">
        <f>IF(D21=0,"",(D5/D21 -1))</f>
        <v>8.3862605314322769E-2</v>
      </c>
      <c r="E38" s="32">
        <f>IF(E21=0,"",(E5/E21 -1))</f>
        <v>-0.18038208135127576</v>
      </c>
      <c r="F38" s="32">
        <f t="shared" ref="F38:R38" si="7">IF(F21=0,"",(F5/F21 -1))</f>
        <v>-6.1026352288488184E-2</v>
      </c>
      <c r="G38" s="32">
        <f t="shared" si="7"/>
        <v>0.4725322668605707</v>
      </c>
      <c r="H38" s="32">
        <f t="shared" si="7"/>
        <v>-0.11089557064338829</v>
      </c>
      <c r="I38" s="32">
        <f t="shared" si="7"/>
        <v>-7.7640717321447061E-2</v>
      </c>
      <c r="J38" s="32">
        <f t="shared" si="7"/>
        <v>4.2977355628589065E-2</v>
      </c>
      <c r="K38" s="32">
        <f t="shared" si="7"/>
        <v>0.34113345521023763</v>
      </c>
      <c r="L38" s="32">
        <f t="shared" si="7"/>
        <v>0.25736309173893801</v>
      </c>
      <c r="M38" s="32">
        <f t="shared" si="7"/>
        <v>6.5160508963681751E-2</v>
      </c>
      <c r="N38" s="32">
        <f t="shared" si="7"/>
        <v>-3.986951794128335E-3</v>
      </c>
      <c r="O38" s="32">
        <f t="shared" si="7"/>
        <v>-0.16491586697707872</v>
      </c>
      <c r="P38" s="32">
        <f t="shared" si="7"/>
        <v>-0.57937229770383536</v>
      </c>
      <c r="Q38" s="32">
        <f t="shared" si="7"/>
        <v>0.24170002354603248</v>
      </c>
      <c r="R38" s="32">
        <f t="shared" si="7"/>
        <v>-6.2863324432083756E-2</v>
      </c>
    </row>
    <row r="39" spans="1:18">
      <c r="A39" s="33" t="s">
        <v>41</v>
      </c>
      <c r="B39" s="33" t="s">
        <v>42</v>
      </c>
      <c r="C39" s="45">
        <f t="shared" ref="C39:R49" si="8">IF(C22=0,"",(C6/C22 -1))</f>
        <v>-0.54249919314614325</v>
      </c>
      <c r="D39" s="45">
        <f t="shared" si="8"/>
        <v>-0.31488031586740151</v>
      </c>
      <c r="E39" s="45">
        <f t="shared" si="8"/>
        <v>-0.31156368785868671</v>
      </c>
      <c r="F39" s="45">
        <f t="shared" si="8"/>
        <v>0.19488363830165212</v>
      </c>
      <c r="G39" s="45">
        <f t="shared" si="8"/>
        <v>-3.7395886452490368E-3</v>
      </c>
      <c r="H39" s="45">
        <f t="shared" si="8"/>
        <v>-0.19968498424921244</v>
      </c>
      <c r="I39" s="45">
        <f t="shared" si="8"/>
        <v>0.25372897492859403</v>
      </c>
      <c r="J39" s="45">
        <f t="shared" si="8"/>
        <v>-0.16642937429748972</v>
      </c>
      <c r="K39" s="45">
        <f t="shared" si="8"/>
        <v>0.89185667752442987</v>
      </c>
      <c r="L39" s="45">
        <f t="shared" si="8"/>
        <v>0.22819389745666019</v>
      </c>
      <c r="M39" s="45">
        <f t="shared" si="8"/>
        <v>2.9423735306088217E-2</v>
      </c>
      <c r="N39" s="45">
        <f t="shared" si="8"/>
        <v>-2.3382272974442619E-2</v>
      </c>
      <c r="O39" s="45">
        <f t="shared" si="8"/>
        <v>-0.66227876828631138</v>
      </c>
      <c r="P39" s="45">
        <f t="shared" si="8"/>
        <v>-0.60514213080656343</v>
      </c>
      <c r="Q39" s="45">
        <f t="shared" si="8"/>
        <v>4.8933910628216726E-2</v>
      </c>
      <c r="R39" s="45">
        <f t="shared" si="8"/>
        <v>-0.17797313289102146</v>
      </c>
    </row>
    <row r="40" spans="1:18">
      <c r="A40" s="31" t="s">
        <v>69</v>
      </c>
      <c r="B40" s="31" t="s">
        <v>44</v>
      </c>
      <c r="C40" s="32">
        <f t="shared" si="8"/>
        <v>-8.7996693019170125E-2</v>
      </c>
      <c r="D40" s="32">
        <f t="shared" si="8"/>
        <v>0.20815024805102755</v>
      </c>
      <c r="E40" s="32">
        <f t="shared" si="8"/>
        <v>-3.3681012283009459E-2</v>
      </c>
      <c r="F40" s="32">
        <f t="shared" si="8"/>
        <v>0.50771028037383181</v>
      </c>
      <c r="G40" s="32">
        <f t="shared" si="8"/>
        <v>0.13245594215996381</v>
      </c>
      <c r="H40" s="32">
        <f t="shared" si="8"/>
        <v>-8.5563722091249517E-2</v>
      </c>
      <c r="I40" s="32">
        <f t="shared" si="8"/>
        <v>0.68299253091710543</v>
      </c>
      <c r="J40" s="32">
        <f t="shared" si="8"/>
        <v>0.15540985663644635</v>
      </c>
      <c r="K40" s="32">
        <f t="shared" si="8"/>
        <v>0.43482905982905984</v>
      </c>
      <c r="L40" s="32">
        <f t="shared" si="8"/>
        <v>0.24533517622667578</v>
      </c>
      <c r="M40" s="32">
        <f t="shared" si="8"/>
        <v>9.1986092629952276E-2</v>
      </c>
      <c r="N40" s="32">
        <f t="shared" si="8"/>
        <v>0.10991580916744614</v>
      </c>
      <c r="O40" s="32">
        <f t="shared" si="8"/>
        <v>-0.60706583375165002</v>
      </c>
      <c r="P40" s="32">
        <f t="shared" si="8"/>
        <v>-0.36646461172491873</v>
      </c>
      <c r="Q40" s="32">
        <f t="shared" si="8"/>
        <v>2.3960407990826216E-2</v>
      </c>
      <c r="R40" s="32">
        <f t="shared" si="8"/>
        <v>-4.9968568355165388E-3</v>
      </c>
    </row>
    <row r="41" spans="1:18">
      <c r="A41" s="33" t="s">
        <v>45</v>
      </c>
      <c r="B41" s="33" t="s">
        <v>46</v>
      </c>
      <c r="C41" s="45">
        <f t="shared" si="8"/>
        <v>-0.37511170688114392</v>
      </c>
      <c r="D41" s="45">
        <f t="shared" si="8"/>
        <v>0.14271642136979956</v>
      </c>
      <c r="E41" s="45">
        <f t="shared" si="8"/>
        <v>-0.36462955367463368</v>
      </c>
      <c r="F41" s="45">
        <f t="shared" si="8"/>
        <v>0</v>
      </c>
      <c r="G41" s="45">
        <f t="shared" si="8"/>
        <v>0.23039928124091635</v>
      </c>
      <c r="H41" s="45">
        <f t="shared" si="8"/>
        <v>-0.17826657912015753</v>
      </c>
      <c r="I41" s="45">
        <f t="shared" si="8"/>
        <v>0.33272376308036167</v>
      </c>
      <c r="J41" s="45">
        <f t="shared" si="8"/>
        <v>-7.791177403998728E-2</v>
      </c>
      <c r="K41" s="45">
        <f t="shared" si="8"/>
        <v>4.1327332476068008</v>
      </c>
      <c r="L41" s="45">
        <f t="shared" si="8"/>
        <v>0.24864561817645314</v>
      </c>
      <c r="M41" s="45">
        <f t="shared" si="8"/>
        <v>-0.13390336242299794</v>
      </c>
      <c r="N41" s="45">
        <f t="shared" si="8"/>
        <v>-0.29628528974739965</v>
      </c>
      <c r="O41" s="45">
        <f t="shared" si="8"/>
        <v>6.9421772978402796E-2</v>
      </c>
      <c r="P41" s="45">
        <f t="shared" si="8"/>
        <v>-0.35719100488373412</v>
      </c>
      <c r="Q41" s="45">
        <f t="shared" si="8"/>
        <v>-6.0799299031300214E-2</v>
      </c>
      <c r="R41" s="45">
        <f t="shared" si="8"/>
        <v>-3.1293305630402668E-2</v>
      </c>
    </row>
    <row r="42" spans="1:18">
      <c r="A42" s="31" t="s">
        <v>47</v>
      </c>
      <c r="B42" s="31" t="s">
        <v>48</v>
      </c>
      <c r="C42" s="32">
        <f t="shared" si="8"/>
        <v>-0.35921371609095798</v>
      </c>
      <c r="D42" s="32">
        <f t="shared" si="8"/>
        <v>-0.15744026496333097</v>
      </c>
      <c r="E42" s="32">
        <f t="shared" si="8"/>
        <v>-7.1007237037771231E-3</v>
      </c>
      <c r="F42" s="32">
        <f t="shared" si="8"/>
        <v>8.9001907183727802E-4</v>
      </c>
      <c r="G42" s="32">
        <f t="shared" si="8"/>
        <v>4.7960285809238945E-2</v>
      </c>
      <c r="H42" s="32">
        <f t="shared" si="8"/>
        <v>-5.9408177095098269E-2</v>
      </c>
      <c r="I42" s="32">
        <f t="shared" si="8"/>
        <v>5.8700209643605783E-2</v>
      </c>
      <c r="J42" s="32">
        <f t="shared" si="8"/>
        <v>-5.9733932921116728E-2</v>
      </c>
      <c r="K42" s="32">
        <f t="shared" si="8"/>
        <v>-5.287219240707608E-2</v>
      </c>
      <c r="L42" s="32">
        <f t="shared" si="8"/>
        <v>-9.1082854860265905E-2</v>
      </c>
      <c r="M42" s="32">
        <f t="shared" si="8"/>
        <v>0.31819900037800841</v>
      </c>
      <c r="N42" s="32">
        <f t="shared" si="8"/>
        <v>0.4297253634894993</v>
      </c>
      <c r="O42" s="32">
        <f t="shared" si="8"/>
        <v>0.11484485759919605</v>
      </c>
      <c r="P42" s="32">
        <f t="shared" si="8"/>
        <v>-0.25039684571662657</v>
      </c>
      <c r="Q42" s="32">
        <f t="shared" si="8"/>
        <v>0.43846015900532009</v>
      </c>
      <c r="R42" s="32">
        <f t="shared" si="8"/>
        <v>-8.034427970076008E-2</v>
      </c>
    </row>
    <row r="43" spans="1:18">
      <c r="A43" s="33" t="s">
        <v>49</v>
      </c>
      <c r="B43" s="33" t="s">
        <v>50</v>
      </c>
      <c r="C43" s="45">
        <f t="shared" si="8"/>
        <v>-0.48188374949829116</v>
      </c>
      <c r="D43" s="45">
        <f t="shared" si="8"/>
        <v>5.0860134629768128E-2</v>
      </c>
      <c r="E43" s="45">
        <f t="shared" si="8"/>
        <v>-0.18075340297562514</v>
      </c>
      <c r="F43" s="45">
        <f t="shared" si="8"/>
        <v>3.9176414036212082E-2</v>
      </c>
      <c r="G43" s="45">
        <f t="shared" si="8"/>
        <v>0.34221105527638196</v>
      </c>
      <c r="H43" s="45">
        <f t="shared" si="8"/>
        <v>2.423447069116369E-2</v>
      </c>
      <c r="I43" s="45">
        <f t="shared" si="8"/>
        <v>7.373463861695484E-2</v>
      </c>
      <c r="J43" s="45">
        <f t="shared" si="8"/>
        <v>-0.2139733911353614</v>
      </c>
      <c r="K43" s="45">
        <f t="shared" si="8"/>
        <v>1.7911513104124666</v>
      </c>
      <c r="L43" s="45">
        <f t="shared" si="8"/>
        <v>-3.4721221725976137E-2</v>
      </c>
      <c r="M43" s="45">
        <f t="shared" si="8"/>
        <v>-6.898919128261094E-2</v>
      </c>
      <c r="N43" s="45">
        <f t="shared" si="8"/>
        <v>-0.27757239679605672</v>
      </c>
      <c r="O43" s="45">
        <f t="shared" si="8"/>
        <v>0.21610289601738542</v>
      </c>
      <c r="P43" s="45">
        <f t="shared" si="8"/>
        <v>-7.6895264825380116E-2</v>
      </c>
      <c r="Q43" s="45">
        <f t="shared" si="8"/>
        <v>-1.915389008478674E-2</v>
      </c>
      <c r="R43" s="45">
        <f t="shared" si="8"/>
        <v>-8.9639996002926825E-2</v>
      </c>
    </row>
    <row r="44" spans="1:18">
      <c r="A44" s="31" t="s">
        <v>51</v>
      </c>
      <c r="B44" s="31" t="s">
        <v>52</v>
      </c>
      <c r="C44" s="32">
        <f t="shared" si="8"/>
        <v>-0.1961734803311741</v>
      </c>
      <c r="D44" s="32">
        <f t="shared" si="8"/>
        <v>0.14279548233939998</v>
      </c>
      <c r="E44" s="32">
        <f t="shared" si="8"/>
        <v>-4.2571826687014758E-2</v>
      </c>
      <c r="F44" s="32">
        <f t="shared" si="8"/>
        <v>0.1729735975504072</v>
      </c>
      <c r="G44" s="32">
        <f t="shared" si="8"/>
        <v>0.33800843881856535</v>
      </c>
      <c r="H44" s="32">
        <f t="shared" si="8"/>
        <v>-9.5133905128653939E-2</v>
      </c>
      <c r="I44" s="32">
        <f t="shared" si="8"/>
        <v>2.5089255063508409</v>
      </c>
      <c r="J44" s="32">
        <f t="shared" si="8"/>
        <v>0.13339850203766934</v>
      </c>
      <c r="K44" s="32">
        <f t="shared" si="8"/>
        <v>1.1174870534079613</v>
      </c>
      <c r="L44" s="32">
        <f t="shared" si="8"/>
        <v>-0.14395304828827393</v>
      </c>
      <c r="M44" s="32">
        <f t="shared" si="8"/>
        <v>0.10284931157572674</v>
      </c>
      <c r="N44" s="32">
        <f t="shared" si="8"/>
        <v>-7.3453608247422641E-2</v>
      </c>
      <c r="O44" s="32">
        <f t="shared" si="8"/>
        <v>0.33920778019515607</v>
      </c>
      <c r="P44" s="32">
        <f t="shared" si="8"/>
        <v>0.36732889281273562</v>
      </c>
      <c r="Q44" s="32">
        <f t="shared" si="8"/>
        <v>0.11307707291734292</v>
      </c>
      <c r="R44" s="32">
        <f t="shared" si="8"/>
        <v>1.6082156972760941E-2</v>
      </c>
    </row>
    <row r="45" spans="1:18">
      <c r="A45" s="33" t="s">
        <v>70</v>
      </c>
      <c r="B45" s="33" t="s">
        <v>54</v>
      </c>
      <c r="C45" s="45">
        <f t="shared" si="8"/>
        <v>-0.15145211103677703</v>
      </c>
      <c r="D45" s="45">
        <f t="shared" si="8"/>
        <v>-8.5855145213338147E-2</v>
      </c>
      <c r="E45" s="45">
        <f t="shared" si="8"/>
        <v>8.8711700037620744E-2</v>
      </c>
      <c r="F45" s="45">
        <f t="shared" si="8"/>
        <v>-0.15176258145560184</v>
      </c>
      <c r="G45" s="45">
        <f t="shared" si="8"/>
        <v>0.17102719422606016</v>
      </c>
      <c r="H45" s="45">
        <f t="shared" si="8"/>
        <v>-0.11637246661062861</v>
      </c>
      <c r="I45" s="45">
        <f t="shared" si="8"/>
        <v>0.23149191132414626</v>
      </c>
      <c r="J45" s="45">
        <f t="shared" si="8"/>
        <v>-0.16348131961839796</v>
      </c>
      <c r="K45" s="45">
        <f t="shared" si="8"/>
        <v>1.0212218961461037</v>
      </c>
      <c r="L45" s="45">
        <f t="shared" si="8"/>
        <v>-8.7586616973234777E-2</v>
      </c>
      <c r="M45" s="45">
        <f t="shared" si="8"/>
        <v>4.046369572920705E-2</v>
      </c>
      <c r="N45" s="45">
        <f t="shared" si="8"/>
        <v>-0.54703100367840252</v>
      </c>
      <c r="O45" s="45">
        <f t="shared" si="8"/>
        <v>0.25604194277695491</v>
      </c>
      <c r="P45" s="45">
        <f t="shared" si="8"/>
        <v>0.32182210215866558</v>
      </c>
      <c r="Q45" s="45">
        <f t="shared" si="8"/>
        <v>7.7514870620907006E-2</v>
      </c>
      <c r="R45" s="45">
        <f t="shared" si="8"/>
        <v>-6.5593603717598592E-3</v>
      </c>
    </row>
    <row r="46" spans="1:18">
      <c r="A46" s="58" t="s">
        <v>71</v>
      </c>
      <c r="B46" s="58" t="s">
        <v>72</v>
      </c>
      <c r="C46" s="63">
        <f t="shared" si="8"/>
        <v>0.12271902006826596</v>
      </c>
      <c r="D46" s="63">
        <f t="shared" si="8"/>
        <v>5.948772607667463E-2</v>
      </c>
      <c r="E46" s="63">
        <f t="shared" si="8"/>
        <v>0.13945991207871056</v>
      </c>
      <c r="F46" s="63">
        <f t="shared" si="8"/>
        <v>-0.18195153435428035</v>
      </c>
      <c r="G46" s="63">
        <f t="shared" si="8"/>
        <v>0.2864432379475037</v>
      </c>
      <c r="H46" s="63">
        <f t="shared" si="8"/>
        <v>-0.12167998272511338</v>
      </c>
      <c r="I46" s="63">
        <f t="shared" si="8"/>
        <v>0.56359537488182676</v>
      </c>
      <c r="J46" s="63">
        <f t="shared" si="8"/>
        <v>5.2361025306274733E-2</v>
      </c>
      <c r="K46" s="63">
        <f t="shared" si="8"/>
        <v>1.871622557849522</v>
      </c>
      <c r="L46" s="63">
        <f t="shared" si="8"/>
        <v>-8.9162132836433372E-3</v>
      </c>
      <c r="M46" s="63">
        <f t="shared" si="8"/>
        <v>2.0646563433849519E-2</v>
      </c>
      <c r="N46" s="63">
        <f t="shared" si="8"/>
        <v>-3.7058152793614574E-2</v>
      </c>
      <c r="O46" s="63">
        <f t="shared" si="8"/>
        <v>0.38803426737570779</v>
      </c>
      <c r="P46" s="63">
        <f t="shared" si="8"/>
        <v>0.53941232942467265</v>
      </c>
      <c r="Q46" s="63">
        <f t="shared" si="8"/>
        <v>-0.26425818507416199</v>
      </c>
      <c r="R46" s="63">
        <f t="shared" si="8"/>
        <v>0.14355933004450816</v>
      </c>
    </row>
    <row r="47" spans="1:18">
      <c r="A47" s="47" t="s">
        <v>57</v>
      </c>
      <c r="B47" s="47" t="s">
        <v>58</v>
      </c>
      <c r="C47" s="64">
        <f t="shared" si="8"/>
        <v>0.86537671294063001</v>
      </c>
      <c r="D47" s="64">
        <f t="shared" si="8"/>
        <v>9.3677808684173414E-2</v>
      </c>
      <c r="E47" s="64">
        <f t="shared" si="8"/>
        <v>0.12903738499302464</v>
      </c>
      <c r="F47" s="64">
        <f t="shared" si="8"/>
        <v>-1.0085470085470116E-2</v>
      </c>
      <c r="G47" s="64">
        <f t="shared" si="8"/>
        <v>0.25147767672141152</v>
      </c>
      <c r="H47" s="64">
        <f t="shared" si="8"/>
        <v>3.5450516986706093E-2</v>
      </c>
      <c r="I47" s="64">
        <f t="shared" si="8"/>
        <v>0.37520201113305807</v>
      </c>
      <c r="J47" s="64">
        <f t="shared" si="8"/>
        <v>2.2049716914366524E-2</v>
      </c>
      <c r="K47" s="64">
        <f t="shared" si="8"/>
        <v>3.3834801237800525</v>
      </c>
      <c r="L47" s="64">
        <f t="shared" si="8"/>
        <v>-6.8995622929896361E-2</v>
      </c>
      <c r="M47" s="64">
        <f t="shared" si="8"/>
        <v>6.5970117319830157E-2</v>
      </c>
      <c r="N47" s="64">
        <f t="shared" si="8"/>
        <v>-0.18289085545722716</v>
      </c>
      <c r="O47" s="64">
        <f t="shared" si="8"/>
        <v>0.27451478743068392</v>
      </c>
      <c r="P47" s="64">
        <f t="shared" si="8"/>
        <v>-7.7603451742920271E-2</v>
      </c>
      <c r="Q47" s="64">
        <f t="shared" si="8"/>
        <v>8.6407541021761958E-2</v>
      </c>
      <c r="R47" s="64">
        <f t="shared" si="8"/>
        <v>0.12450280158868132</v>
      </c>
    </row>
    <row r="48" spans="1:18">
      <c r="A48" s="58" t="s">
        <v>59</v>
      </c>
      <c r="B48" s="58" t="s">
        <v>60</v>
      </c>
      <c r="C48" s="63">
        <f t="shared" si="8"/>
        <v>0.81598711052207573</v>
      </c>
      <c r="D48" s="63">
        <f t="shared" si="8"/>
        <v>-5.0352186344933436E-2</v>
      </c>
      <c r="E48" s="63">
        <f t="shared" si="8"/>
        <v>6.0472634043027496E-2</v>
      </c>
      <c r="F48" s="63">
        <f t="shared" si="8"/>
        <v>-0.26011863224005582</v>
      </c>
      <c r="G48" s="63">
        <f t="shared" si="8"/>
        <v>0.18738475538207333</v>
      </c>
      <c r="H48" s="63">
        <f t="shared" si="8"/>
        <v>4.8688002426816368E-2</v>
      </c>
      <c r="I48" s="63">
        <f t="shared" si="8"/>
        <v>0.22506071781955561</v>
      </c>
      <c r="J48" s="63">
        <f t="shared" si="8"/>
        <v>7.3904570686193383E-2</v>
      </c>
      <c r="K48" s="63">
        <f t="shared" si="8"/>
        <v>3.7469283787833385</v>
      </c>
      <c r="L48" s="63">
        <f t="shared" si="8"/>
        <v>9.8962067138359533E-3</v>
      </c>
      <c r="M48" s="63">
        <f t="shared" si="8"/>
        <v>-8.8885047536732875E-2</v>
      </c>
      <c r="N48" s="63">
        <f t="shared" si="8"/>
        <v>-0.162109375</v>
      </c>
      <c r="O48" s="63">
        <f t="shared" si="8"/>
        <v>-3.3316382971130931E-2</v>
      </c>
      <c r="P48" s="63">
        <f t="shared" si="8"/>
        <v>-4.69269102990022E-3</v>
      </c>
      <c r="Q48" s="63">
        <f t="shared" si="8"/>
        <v>0.23461670677208657</v>
      </c>
      <c r="R48" s="63">
        <f t="shared" si="8"/>
        <v>0.11325274234365934</v>
      </c>
    </row>
    <row r="49" spans="1:18">
      <c r="A49" s="47" t="s">
        <v>61</v>
      </c>
      <c r="B49" s="47" t="s">
        <v>62</v>
      </c>
      <c r="C49" s="64">
        <f t="shared" si="8"/>
        <v>-0.65683479223184582</v>
      </c>
      <c r="D49" s="64">
        <f t="shared" si="8"/>
        <v>-0.69711390258939576</v>
      </c>
      <c r="E49" s="64">
        <f t="shared" si="8"/>
        <v>2.3819127753869869</v>
      </c>
      <c r="F49" s="64">
        <f t="shared" si="8"/>
        <v>-0.32676364773971533</v>
      </c>
      <c r="G49" s="64">
        <f t="shared" si="8"/>
        <v>0.10643959552953697</v>
      </c>
      <c r="H49" s="64">
        <f t="shared" si="8"/>
        <v>-7.6484173346012763E-2</v>
      </c>
      <c r="I49" s="64">
        <f t="shared" si="8"/>
        <v>-8.4238901524757992E-5</v>
      </c>
      <c r="J49" s="64">
        <f t="shared" si="8"/>
        <v>6.0227095971379763E-2</v>
      </c>
      <c r="K49" s="64">
        <f t="shared" si="8"/>
        <v>4.2574919988361941</v>
      </c>
      <c r="L49" s="64">
        <f t="shared" si="8"/>
        <v>6.9825998919378351E-2</v>
      </c>
      <c r="M49" s="64">
        <f t="shared" si="8"/>
        <v>-7.3563257582215269E-2</v>
      </c>
      <c r="N49" s="64">
        <f t="shared" si="8"/>
        <v>30.703994293865907</v>
      </c>
      <c r="O49" s="64">
        <f t="shared" si="8"/>
        <v>-5.0137912307780308E-2</v>
      </c>
      <c r="P49" s="64">
        <f t="shared" si="8"/>
        <v>0.11583088068824998</v>
      </c>
      <c r="Q49" s="64">
        <f t="shared" si="8"/>
        <v>-0.35925872581496954</v>
      </c>
      <c r="R49" s="64">
        <f t="shared" si="8"/>
        <v>5.8960128540013423E-2</v>
      </c>
    </row>
    <row r="50" spans="1:18">
      <c r="A50" s="26" t="s">
        <v>18</v>
      </c>
      <c r="B50" s="26" t="s">
        <v>37</v>
      </c>
      <c r="C50" s="65">
        <f>IF(C34=0,"",(C17/C34 -1))</f>
        <v>-0.18101629262160002</v>
      </c>
      <c r="D50" s="65">
        <f>IF(D34=0,"",(D17/D34 -1))</f>
        <v>-9.5534318300265486E-2</v>
      </c>
      <c r="E50" s="65">
        <f t="shared" ref="E50:R50" si="9">IF(E34=0,"",(E17/E34 -1))</f>
        <v>-1.6282940817772817E-2</v>
      </c>
      <c r="F50" s="65">
        <f t="shared" si="9"/>
        <v>-3.4841354812472525E-2</v>
      </c>
      <c r="G50" s="65">
        <f t="shared" si="9"/>
        <v>0.21543541925889964</v>
      </c>
      <c r="H50" s="65">
        <f t="shared" si="9"/>
        <v>-7.5838676156304574E-2</v>
      </c>
      <c r="I50" s="65">
        <f t="shared" si="9"/>
        <v>0.41216410794621883</v>
      </c>
      <c r="J50" s="65">
        <f t="shared" si="9"/>
        <v>-3.9495432922123541E-2</v>
      </c>
      <c r="K50" s="65">
        <f t="shared" si="9"/>
        <v>1.5826455191250286</v>
      </c>
      <c r="L50" s="65">
        <f t="shared" si="9"/>
        <v>-1.7916340084064064E-2</v>
      </c>
      <c r="M50" s="65">
        <f t="shared" si="9"/>
        <v>2.6437309754451022E-2</v>
      </c>
      <c r="N50" s="65">
        <f t="shared" si="9"/>
        <v>2.215241117098389</v>
      </c>
      <c r="O50" s="65">
        <f t="shared" si="9"/>
        <v>3.8674005778460474E-2</v>
      </c>
      <c r="P50" s="65">
        <f t="shared" si="9"/>
        <v>-1.4703999155392333E-2</v>
      </c>
      <c r="Q50" s="65">
        <f t="shared" si="9"/>
        <v>3.5690044414277589E-2</v>
      </c>
      <c r="R50" s="65">
        <f t="shared" si="9"/>
        <v>6.3685341495183234E-3</v>
      </c>
    </row>
    <row r="53" spans="1:18">
      <c r="A53" s="208" t="s">
        <v>133</v>
      </c>
      <c r="B53" s="206"/>
      <c r="C53" s="188" t="s">
        <v>134</v>
      </c>
      <c r="D53" s="212"/>
      <c r="E53" s="189"/>
      <c r="F53" s="188" t="s">
        <v>135</v>
      </c>
      <c r="G53" s="212"/>
      <c r="H53" s="189"/>
      <c r="I53" s="188" t="s">
        <v>136</v>
      </c>
      <c r="J53" s="212"/>
      <c r="K53" s="189"/>
      <c r="L53" s="188" t="s">
        <v>137</v>
      </c>
      <c r="M53" s="212"/>
      <c r="N53" s="189"/>
      <c r="O53" s="188" t="s">
        <v>138</v>
      </c>
      <c r="P53" s="212"/>
      <c r="Q53" s="189"/>
    </row>
    <row r="54" spans="1:18">
      <c r="A54" s="209"/>
      <c r="B54" s="210"/>
      <c r="C54" s="190" t="s">
        <v>139</v>
      </c>
      <c r="D54" s="207"/>
      <c r="E54" s="191"/>
      <c r="F54" s="190" t="s">
        <v>140</v>
      </c>
      <c r="G54" s="207"/>
      <c r="H54" s="191"/>
      <c r="I54" s="190" t="s">
        <v>141</v>
      </c>
      <c r="J54" s="207"/>
      <c r="K54" s="191"/>
      <c r="L54" s="190" t="s">
        <v>142</v>
      </c>
      <c r="M54" s="207"/>
      <c r="N54" s="191"/>
      <c r="O54" s="190" t="s">
        <v>143</v>
      </c>
      <c r="P54" s="207"/>
      <c r="Q54" s="191"/>
    </row>
    <row r="55" spans="1:18">
      <c r="A55" s="211"/>
      <c r="B55" s="203"/>
      <c r="C55" s="39">
        <v>2016</v>
      </c>
      <c r="D55" s="39">
        <v>2015</v>
      </c>
      <c r="E55" s="39" t="s">
        <v>196</v>
      </c>
      <c r="F55" s="3">
        <v>2016</v>
      </c>
      <c r="G55" s="3">
        <v>2015</v>
      </c>
      <c r="H55" s="3" t="s">
        <v>196</v>
      </c>
      <c r="I55" s="3">
        <v>2016</v>
      </c>
      <c r="J55" s="3">
        <v>2015</v>
      </c>
      <c r="K55" s="3" t="s">
        <v>196</v>
      </c>
      <c r="L55" s="3">
        <v>2016</v>
      </c>
      <c r="M55" s="3">
        <v>2015</v>
      </c>
      <c r="N55" s="3" t="s">
        <v>196</v>
      </c>
      <c r="O55" s="3">
        <v>2016</v>
      </c>
      <c r="P55" s="3">
        <v>2015</v>
      </c>
      <c r="Q55" s="3" t="s">
        <v>196</v>
      </c>
    </row>
    <row r="56" spans="1:18">
      <c r="A56" s="31" t="s">
        <v>38</v>
      </c>
      <c r="B56" s="31" t="s">
        <v>39</v>
      </c>
      <c r="C56" s="40">
        <f>G5+H5</f>
        <v>46002</v>
      </c>
      <c r="D56" s="40">
        <f>G21+H21</f>
        <v>33691</v>
      </c>
      <c r="E56" s="32">
        <f>IF(D56=0,"",(C56/D56 -1))</f>
        <v>0.36540915971624477</v>
      </c>
      <c r="F56" s="40">
        <f>E5+M5+N5+Q5</f>
        <v>159521</v>
      </c>
      <c r="G56" s="40">
        <f>E21+M21+N21+Q21</f>
        <v>165250</v>
      </c>
      <c r="H56" s="32">
        <f>IF(G56=0,"",(F56/G56 -1))</f>
        <v>-3.4668683812405399E-2</v>
      </c>
      <c r="I56" s="40">
        <f>C5+F5+O5+P5</f>
        <v>131013</v>
      </c>
      <c r="J56" s="40">
        <f>C21+F21+P21+O21</f>
        <v>219652.4</v>
      </c>
      <c r="K56" s="32">
        <f>IF(J56=0,"",(I56/J56 -1))</f>
        <v>-0.40354396309805851</v>
      </c>
      <c r="L56" s="40">
        <f>L5+K5+D5</f>
        <v>214421</v>
      </c>
      <c r="M56" s="40">
        <f>K21+L21+D21</f>
        <v>172297</v>
      </c>
      <c r="N56" s="32">
        <f>IF(M56=0,"",(L56/M56 -1))</f>
        <v>0.24448481401301247</v>
      </c>
      <c r="O56" s="40">
        <f>I5+J5</f>
        <v>37777</v>
      </c>
      <c r="P56" s="40">
        <f>I21+J21</f>
        <v>37336</v>
      </c>
      <c r="Q56" s="32">
        <f>IF(P56=0,"",(O56/P56 -1))</f>
        <v>1.1811656310263485E-2</v>
      </c>
    </row>
    <row r="57" spans="1:18">
      <c r="A57" s="41" t="s">
        <v>41</v>
      </c>
      <c r="B57" s="41" t="s">
        <v>42</v>
      </c>
      <c r="C57" s="42">
        <f t="shared" ref="C57:C67" si="10">G6+H6</f>
        <v>33878</v>
      </c>
      <c r="D57" s="42">
        <f t="shared" ref="D57:D67" si="11">G22+H22</f>
        <v>35129</v>
      </c>
      <c r="E57" s="34">
        <f t="shared" ref="E57:E68" si="12">IF(D57=0,"",(C57/D57 -1))</f>
        <v>-3.561160294913035E-2</v>
      </c>
      <c r="F57" s="42">
        <f t="shared" ref="F57:F67" si="13">E6+M6+N6+Q6</f>
        <v>94581</v>
      </c>
      <c r="G57" s="42">
        <f t="shared" ref="G57:G67" si="14">E22+M22+N22+Q22</f>
        <v>109517</v>
      </c>
      <c r="H57" s="34">
        <f t="shared" ref="H57:H68" si="15">IF(G57=0,"",(F57/G57 -1))</f>
        <v>-0.13638065323191828</v>
      </c>
      <c r="I57" s="42">
        <f t="shared" ref="I57:I67" si="16">C6+F6+O6+P6</f>
        <v>73037.8</v>
      </c>
      <c r="J57" s="42">
        <f t="shared" ref="J57:J67" si="17">C22+F22+P22+O22</f>
        <v>175250.4</v>
      </c>
      <c r="K57" s="34">
        <f t="shared" ref="K57:K68" si="18">IF(J57=0,"",(I57/J57 -1))</f>
        <v>-0.58323747049935404</v>
      </c>
      <c r="L57" s="42">
        <f t="shared" ref="L57:L67" si="19">L6+K6+D6</f>
        <v>183885</v>
      </c>
      <c r="M57" s="42">
        <f t="shared" ref="M57:M67" si="20">K22+L22+D22</f>
        <v>152607</v>
      </c>
      <c r="N57" s="34">
        <f t="shared" ref="N57:N68" si="21">IF(M57=0,"",(L57/M57 -1))</f>
        <v>0.20495783286480962</v>
      </c>
      <c r="O57" s="42">
        <f t="shared" ref="O57:O67" si="22">I6+J6</f>
        <v>30149</v>
      </c>
      <c r="P57" s="42">
        <f t="shared" ref="P57:P67" si="23">I22+J22</f>
        <v>32992</v>
      </c>
      <c r="Q57" s="34">
        <f t="shared" ref="Q57:Q68" si="24">IF(P57=0,"",(O57/P57 -1))</f>
        <v>-8.6172405431619747E-2</v>
      </c>
    </row>
    <row r="58" spans="1:18">
      <c r="A58" s="31" t="s">
        <v>69</v>
      </c>
      <c r="B58" s="31" t="s">
        <v>44</v>
      </c>
      <c r="C58" s="40">
        <f t="shared" si="10"/>
        <v>46692</v>
      </c>
      <c r="D58" s="40">
        <f t="shared" si="11"/>
        <v>42619</v>
      </c>
      <c r="E58" s="32">
        <f t="shared" si="12"/>
        <v>9.556770454492125E-2</v>
      </c>
      <c r="F58" s="40">
        <f t="shared" si="13"/>
        <v>122378</v>
      </c>
      <c r="G58" s="40">
        <f t="shared" si="14"/>
        <v>119278</v>
      </c>
      <c r="H58" s="32">
        <f t="shared" si="15"/>
        <v>2.5989704723419216E-2</v>
      </c>
      <c r="I58" s="40">
        <f t="shared" si="16"/>
        <v>124975.8</v>
      </c>
      <c r="J58" s="40">
        <f t="shared" si="17"/>
        <v>190690.1</v>
      </c>
      <c r="K58" s="32">
        <f t="shared" si="18"/>
        <v>-0.34461306591165453</v>
      </c>
      <c r="L58" s="40">
        <f t="shared" si="19"/>
        <v>226929</v>
      </c>
      <c r="M58" s="40">
        <f t="shared" si="20"/>
        <v>181790</v>
      </c>
      <c r="N58" s="32">
        <f t="shared" si="21"/>
        <v>0.24830298696297937</v>
      </c>
      <c r="O58" s="40">
        <f t="shared" si="22"/>
        <v>50576</v>
      </c>
      <c r="P58" s="40">
        <f t="shared" si="23"/>
        <v>40044</v>
      </c>
      <c r="Q58" s="32">
        <f t="shared" si="24"/>
        <v>0.26301068824293283</v>
      </c>
    </row>
    <row r="59" spans="1:18">
      <c r="A59" s="33" t="s">
        <v>45</v>
      </c>
      <c r="B59" s="33" t="s">
        <v>46</v>
      </c>
      <c r="C59" s="43">
        <f t="shared" si="10"/>
        <v>54071</v>
      </c>
      <c r="D59" s="42">
        <f t="shared" si="11"/>
        <v>46981</v>
      </c>
      <c r="E59" s="44">
        <f t="shared" si="12"/>
        <v>0.15091207083714697</v>
      </c>
      <c r="F59" s="43">
        <f t="shared" si="13"/>
        <v>126771</v>
      </c>
      <c r="G59" s="42">
        <f t="shared" si="14"/>
        <v>166701</v>
      </c>
      <c r="H59" s="45">
        <f t="shared" si="15"/>
        <v>-0.23953065668472295</v>
      </c>
      <c r="I59" s="43">
        <f t="shared" si="16"/>
        <v>160609</v>
      </c>
      <c r="J59" s="42">
        <f t="shared" si="17"/>
        <v>222528.7</v>
      </c>
      <c r="K59" s="45">
        <f t="shared" si="18"/>
        <v>-0.27825489476188914</v>
      </c>
      <c r="L59" s="43">
        <f t="shared" si="19"/>
        <v>267228</v>
      </c>
      <c r="M59" s="42">
        <f t="shared" si="20"/>
        <v>193707</v>
      </c>
      <c r="N59" s="45">
        <f t="shared" si="21"/>
        <v>0.37954746085582869</v>
      </c>
      <c r="O59" s="43">
        <f t="shared" si="22"/>
        <v>53795</v>
      </c>
      <c r="P59" s="42">
        <f t="shared" si="23"/>
        <v>53957</v>
      </c>
      <c r="Q59" s="45">
        <f t="shared" si="24"/>
        <v>-3.0023907926682858E-3</v>
      </c>
    </row>
    <row r="60" spans="1:18">
      <c r="A60" s="31" t="s">
        <v>47</v>
      </c>
      <c r="B60" s="31" t="s">
        <v>48</v>
      </c>
      <c r="C60" s="40">
        <f t="shared" si="10"/>
        <v>58781</v>
      </c>
      <c r="D60" s="40">
        <f t="shared" si="11"/>
        <v>56998</v>
      </c>
      <c r="E60" s="32">
        <f t="shared" si="12"/>
        <v>3.1281799361381202E-2</v>
      </c>
      <c r="F60" s="40">
        <f t="shared" si="13"/>
        <v>170497</v>
      </c>
      <c r="G60" s="40">
        <f t="shared" si="14"/>
        <v>147519</v>
      </c>
      <c r="H60" s="32">
        <f t="shared" si="15"/>
        <v>0.15576298646276077</v>
      </c>
      <c r="I60" s="40">
        <f t="shared" si="16"/>
        <v>218459</v>
      </c>
      <c r="J60" s="40">
        <f t="shared" si="17"/>
        <v>280309.40000000002</v>
      </c>
      <c r="K60" s="32">
        <f t="shared" si="18"/>
        <v>-0.22065046694830792</v>
      </c>
      <c r="L60" s="40">
        <f t="shared" si="19"/>
        <v>274367</v>
      </c>
      <c r="M60" s="40">
        <f t="shared" si="20"/>
        <v>303290</v>
      </c>
      <c r="N60" s="32">
        <f t="shared" si="21"/>
        <v>-9.5364172903821376E-2</v>
      </c>
      <c r="O60" s="40">
        <f t="shared" si="22"/>
        <v>62302</v>
      </c>
      <c r="P60" s="40">
        <f t="shared" si="23"/>
        <v>64818</v>
      </c>
      <c r="Q60" s="32">
        <f t="shared" si="24"/>
        <v>-3.8816378166558696E-2</v>
      </c>
    </row>
    <row r="61" spans="1:18">
      <c r="A61" s="41" t="s">
        <v>49</v>
      </c>
      <c r="B61" s="41" t="s">
        <v>50</v>
      </c>
      <c r="C61" s="42">
        <f t="shared" si="10"/>
        <v>75811</v>
      </c>
      <c r="D61" s="42">
        <f t="shared" si="11"/>
        <v>59190</v>
      </c>
      <c r="E61" s="34">
        <f t="shared" si="12"/>
        <v>0.28080756884608893</v>
      </c>
      <c r="F61" s="42">
        <f t="shared" si="13"/>
        <v>137083</v>
      </c>
      <c r="G61" s="42">
        <f t="shared" si="14"/>
        <v>155472</v>
      </c>
      <c r="H61" s="46">
        <f t="shared" si="15"/>
        <v>-0.11827853246886899</v>
      </c>
      <c r="I61" s="42">
        <f t="shared" si="16"/>
        <v>353182</v>
      </c>
      <c r="J61" s="42">
        <f t="shared" si="17"/>
        <v>473122.8</v>
      </c>
      <c r="K61" s="46">
        <f t="shared" si="18"/>
        <v>-0.25350881420214788</v>
      </c>
      <c r="L61" s="42">
        <f t="shared" si="19"/>
        <v>545841</v>
      </c>
      <c r="M61" s="42">
        <f t="shared" si="20"/>
        <v>528033</v>
      </c>
      <c r="N61" s="34">
        <f t="shared" si="21"/>
        <v>3.3725164904466087E-2</v>
      </c>
      <c r="O61" s="42">
        <f t="shared" si="22"/>
        <v>52375</v>
      </c>
      <c r="P61" s="42">
        <f t="shared" si="23"/>
        <v>63118</v>
      </c>
      <c r="Q61" s="34">
        <f t="shared" si="24"/>
        <v>-0.1702050128331063</v>
      </c>
    </row>
    <row r="62" spans="1:18">
      <c r="A62" s="31" t="s">
        <v>51</v>
      </c>
      <c r="B62" s="31" t="s">
        <v>52</v>
      </c>
      <c r="C62" s="40">
        <f t="shared" si="10"/>
        <v>89616</v>
      </c>
      <c r="D62" s="40">
        <f t="shared" si="11"/>
        <v>70676</v>
      </c>
      <c r="E62" s="32">
        <f t="shared" si="12"/>
        <v>0.26798347388080823</v>
      </c>
      <c r="F62" s="40">
        <f t="shared" si="13"/>
        <v>178514</v>
      </c>
      <c r="G62" s="40">
        <f t="shared" si="14"/>
        <v>172013</v>
      </c>
      <c r="H62" s="32">
        <f t="shared" si="15"/>
        <v>3.7793655130716974E-2</v>
      </c>
      <c r="I62" s="40">
        <f t="shared" si="16"/>
        <v>716895.3</v>
      </c>
      <c r="J62" s="40">
        <f t="shared" si="17"/>
        <v>691344.2</v>
      </c>
      <c r="K62" s="32">
        <f t="shared" si="18"/>
        <v>3.6958580111035921E-2</v>
      </c>
      <c r="L62" s="40">
        <f t="shared" si="19"/>
        <v>775507</v>
      </c>
      <c r="M62" s="40">
        <f t="shared" si="20"/>
        <v>835607</v>
      </c>
      <c r="N62" s="32">
        <f t="shared" si="21"/>
        <v>-7.1923763204472912E-2</v>
      </c>
      <c r="O62" s="40">
        <f t="shared" si="22"/>
        <v>123207</v>
      </c>
      <c r="P62" s="40">
        <f t="shared" si="23"/>
        <v>84284</v>
      </c>
      <c r="Q62" s="32">
        <f t="shared" si="24"/>
        <v>0.4618076977836838</v>
      </c>
    </row>
    <row r="63" spans="1:18">
      <c r="A63" s="33" t="s">
        <v>70</v>
      </c>
      <c r="B63" s="33" t="s">
        <v>54</v>
      </c>
      <c r="C63" s="43">
        <f t="shared" si="10"/>
        <v>82149</v>
      </c>
      <c r="D63" s="42">
        <f t="shared" si="11"/>
        <v>72779</v>
      </c>
      <c r="E63" s="45">
        <f t="shared" si="12"/>
        <v>0.12874592945767316</v>
      </c>
      <c r="F63" s="43">
        <f t="shared" si="13"/>
        <v>287513</v>
      </c>
      <c r="G63" s="42">
        <f t="shared" si="14"/>
        <v>273220</v>
      </c>
      <c r="H63" s="45">
        <f t="shared" si="15"/>
        <v>5.2313154234682635E-2</v>
      </c>
      <c r="I63" s="43">
        <f t="shared" si="16"/>
        <v>748866</v>
      </c>
      <c r="J63" s="42">
        <f t="shared" si="17"/>
        <v>735518.2</v>
      </c>
      <c r="K63" s="34">
        <f t="shared" si="18"/>
        <v>1.8147477519930844E-2</v>
      </c>
      <c r="L63" s="43">
        <f t="shared" si="19"/>
        <v>838650</v>
      </c>
      <c r="M63" s="42">
        <f t="shared" si="20"/>
        <v>868944</v>
      </c>
      <c r="N63" s="45">
        <f t="shared" si="21"/>
        <v>-3.4863006131580443E-2</v>
      </c>
      <c r="O63" s="43">
        <f t="shared" si="22"/>
        <v>208340</v>
      </c>
      <c r="P63" s="42">
        <f t="shared" si="23"/>
        <v>229355</v>
      </c>
      <c r="Q63" s="45">
        <f t="shared" si="24"/>
        <v>-9.1626517843517719E-2</v>
      </c>
    </row>
    <row r="64" spans="1:18">
      <c r="A64" s="58" t="s">
        <v>71</v>
      </c>
      <c r="B64" s="58" t="s">
        <v>72</v>
      </c>
      <c r="C64" s="59">
        <f t="shared" si="10"/>
        <v>71163</v>
      </c>
      <c r="D64" s="59">
        <f t="shared" si="11"/>
        <v>58256</v>
      </c>
      <c r="E64" s="63">
        <f t="shared" si="12"/>
        <v>0.22155657786322447</v>
      </c>
      <c r="F64" s="59">
        <f t="shared" si="13"/>
        <v>171551</v>
      </c>
      <c r="G64" s="40">
        <f t="shared" si="14"/>
        <v>167108</v>
      </c>
      <c r="H64" s="63">
        <f t="shared" si="15"/>
        <v>2.6587596045670958E-2</v>
      </c>
      <c r="I64" s="59">
        <f t="shared" si="16"/>
        <v>598959</v>
      </c>
      <c r="J64" s="40">
        <f t="shared" si="17"/>
        <v>458909.6</v>
      </c>
      <c r="K64" s="63">
        <f t="shared" si="18"/>
        <v>0.30517862341515634</v>
      </c>
      <c r="L64" s="59">
        <f t="shared" si="19"/>
        <v>590241</v>
      </c>
      <c r="M64" s="40">
        <f t="shared" si="20"/>
        <v>566091</v>
      </c>
      <c r="N64" s="63">
        <f t="shared" si="21"/>
        <v>4.2660985601254975E-2</v>
      </c>
      <c r="O64" s="59">
        <f t="shared" si="22"/>
        <v>111782</v>
      </c>
      <c r="P64" s="40">
        <f t="shared" si="23"/>
        <v>99540</v>
      </c>
      <c r="Q64" s="63">
        <f t="shared" si="24"/>
        <v>0.12298573437813953</v>
      </c>
    </row>
    <row r="65" spans="1:17">
      <c r="A65" s="47" t="s">
        <v>57</v>
      </c>
      <c r="B65" s="47" t="s">
        <v>58</v>
      </c>
      <c r="C65" s="61">
        <f t="shared" si="10"/>
        <v>65791</v>
      </c>
      <c r="D65" s="61">
        <f t="shared" si="11"/>
        <v>53973</v>
      </c>
      <c r="E65" s="64">
        <f t="shared" si="12"/>
        <v>0.21896133251811101</v>
      </c>
      <c r="F65" s="61">
        <f t="shared" si="13"/>
        <v>144884</v>
      </c>
      <c r="G65" s="42">
        <f t="shared" si="14"/>
        <v>132950</v>
      </c>
      <c r="H65" s="64">
        <f t="shared" si="15"/>
        <v>8.9763068822865666E-2</v>
      </c>
      <c r="I65" s="61">
        <f t="shared" si="16"/>
        <v>270859.95</v>
      </c>
      <c r="J65" s="42">
        <f t="shared" si="17"/>
        <v>219478</v>
      </c>
      <c r="K65" s="64">
        <f t="shared" si="18"/>
        <v>0.23410979688169209</v>
      </c>
      <c r="L65" s="61">
        <f t="shared" si="19"/>
        <v>297827</v>
      </c>
      <c r="M65" s="42">
        <f t="shared" si="20"/>
        <v>285035</v>
      </c>
      <c r="N65" s="64">
        <f t="shared" si="21"/>
        <v>4.4878699107127273E-2</v>
      </c>
      <c r="O65" s="61">
        <f t="shared" si="22"/>
        <v>61530</v>
      </c>
      <c r="P65" s="42">
        <f t="shared" si="23"/>
        <v>56354</v>
      </c>
      <c r="Q65" s="64">
        <f t="shared" si="24"/>
        <v>9.1847961103027398E-2</v>
      </c>
    </row>
    <row r="66" spans="1:17">
      <c r="A66" s="58" t="s">
        <v>59</v>
      </c>
      <c r="B66" s="58" t="s">
        <v>60</v>
      </c>
      <c r="C66" s="59">
        <f t="shared" si="10"/>
        <v>56498</v>
      </c>
      <c r="D66" s="59">
        <f t="shared" si="11"/>
        <v>48352</v>
      </c>
      <c r="E66" s="63">
        <f t="shared" si="12"/>
        <v>0.16847286565188613</v>
      </c>
      <c r="F66" s="59">
        <f t="shared" si="13"/>
        <v>133483</v>
      </c>
      <c r="G66" s="40">
        <f t="shared" si="14"/>
        <v>131690</v>
      </c>
      <c r="H66" s="63">
        <f t="shared" si="15"/>
        <v>1.361530867947458E-2</v>
      </c>
      <c r="I66" s="59">
        <f t="shared" si="16"/>
        <v>200151.15000000002</v>
      </c>
      <c r="J66" s="40">
        <f t="shared" si="17"/>
        <v>172125.8</v>
      </c>
      <c r="K66" s="63">
        <f t="shared" si="18"/>
        <v>0.16281899633872454</v>
      </c>
      <c r="L66" s="59">
        <f t="shared" si="19"/>
        <v>239701</v>
      </c>
      <c r="M66" s="40">
        <f t="shared" si="20"/>
        <v>213511</v>
      </c>
      <c r="N66" s="63">
        <f t="shared" si="21"/>
        <v>0.12266346932944905</v>
      </c>
      <c r="O66" s="59">
        <f t="shared" si="22"/>
        <v>49990</v>
      </c>
      <c r="P66" s="40">
        <f t="shared" si="23"/>
        <v>44985</v>
      </c>
      <c r="Q66" s="63">
        <f t="shared" si="24"/>
        <v>0.11125930865844169</v>
      </c>
    </row>
    <row r="67" spans="1:17">
      <c r="A67" s="47" t="s">
        <v>61</v>
      </c>
      <c r="B67" s="47" t="s">
        <v>62</v>
      </c>
      <c r="C67" s="61">
        <f t="shared" si="10"/>
        <v>54615</v>
      </c>
      <c r="D67" s="42">
        <f t="shared" si="11"/>
        <v>50578</v>
      </c>
      <c r="E67" s="64">
        <f t="shared" si="12"/>
        <v>7.981731187472807E-2</v>
      </c>
      <c r="F67" s="61">
        <f t="shared" si="13"/>
        <v>209239</v>
      </c>
      <c r="G67" s="42">
        <f t="shared" si="14"/>
        <v>97859</v>
      </c>
      <c r="H67" s="64">
        <f t="shared" si="15"/>
        <v>1.1381681807498545</v>
      </c>
      <c r="I67" s="61">
        <f t="shared" si="16"/>
        <v>180986</v>
      </c>
      <c r="J67" s="42">
        <f t="shared" si="17"/>
        <v>263163.59999999998</v>
      </c>
      <c r="K67" s="64">
        <f t="shared" si="18"/>
        <v>-0.31226811002737453</v>
      </c>
      <c r="L67" s="61">
        <f t="shared" si="19"/>
        <v>255803</v>
      </c>
      <c r="M67" s="42">
        <f t="shared" si="20"/>
        <v>249409</v>
      </c>
      <c r="N67" s="64">
        <f t="shared" si="21"/>
        <v>2.5636604934064167E-2</v>
      </c>
      <c r="O67" s="61">
        <f t="shared" si="22"/>
        <v>45951</v>
      </c>
      <c r="P67" s="42">
        <f t="shared" si="23"/>
        <v>44016</v>
      </c>
      <c r="Q67" s="64">
        <f t="shared" si="24"/>
        <v>4.3961286804798272E-2</v>
      </c>
    </row>
    <row r="68" spans="1:17">
      <c r="A68" s="26" t="s">
        <v>18</v>
      </c>
      <c r="B68" s="26" t="s">
        <v>37</v>
      </c>
      <c r="C68" s="48">
        <f>SUM(C56:C67)</f>
        <v>735067</v>
      </c>
      <c r="D68" s="48">
        <f>SUM(D56:D67)</f>
        <v>629222</v>
      </c>
      <c r="E68" s="37">
        <f t="shared" si="12"/>
        <v>0.16821566950933065</v>
      </c>
      <c r="F68" s="48">
        <f>SUM(F56:F67)</f>
        <v>1936015</v>
      </c>
      <c r="G68" s="48">
        <f>SUM(G56:G67)</f>
        <v>1838577</v>
      </c>
      <c r="H68" s="37">
        <f t="shared" si="15"/>
        <v>5.2996420601367333E-2</v>
      </c>
      <c r="I68" s="48">
        <f>SUM(I56:I67)</f>
        <v>3777994.0000000005</v>
      </c>
      <c r="J68" s="48">
        <f>SUM(J56:J67)</f>
        <v>4102093.2</v>
      </c>
      <c r="K68" s="37">
        <f t="shared" si="18"/>
        <v>-7.9008248764313671E-2</v>
      </c>
      <c r="L68" s="48">
        <f>SUM(L56:L67)</f>
        <v>4710400</v>
      </c>
      <c r="M68" s="48">
        <f>SUM(M56:M67)</f>
        <v>4550321</v>
      </c>
      <c r="N68" s="37">
        <f t="shared" si="21"/>
        <v>3.5179715892571073E-2</v>
      </c>
      <c r="O68" s="48">
        <f>SUM(O56:O67)</f>
        <v>887774</v>
      </c>
      <c r="P68" s="48">
        <f>SUM(P56:P67)</f>
        <v>850799</v>
      </c>
      <c r="Q68" s="37">
        <f t="shared" si="24"/>
        <v>4.3459148400503578E-2</v>
      </c>
    </row>
    <row r="69" spans="1:17" s="67" customFormat="1">
      <c r="A69" s="66" t="s">
        <v>144</v>
      </c>
      <c r="B69" s="66"/>
      <c r="C69" s="66"/>
      <c r="D69" s="66"/>
      <c r="E69" s="66"/>
      <c r="F69" s="66"/>
    </row>
    <row r="70" spans="1:17" s="67" customFormat="1">
      <c r="A70" s="66" t="s">
        <v>145</v>
      </c>
      <c r="B70" s="66"/>
      <c r="C70" s="66"/>
      <c r="D70" s="66"/>
      <c r="E70" s="66"/>
      <c r="F70" s="66"/>
    </row>
    <row r="71" spans="1:17" s="67" customFormat="1">
      <c r="A71" s="67" t="s">
        <v>146</v>
      </c>
    </row>
    <row r="72" spans="1:17" s="67" customFormat="1">
      <c r="A72" s="66" t="s">
        <v>147</v>
      </c>
      <c r="B72" s="66"/>
      <c r="C72" s="66"/>
      <c r="D72" s="66"/>
      <c r="E72" s="66"/>
    </row>
  </sheetData>
  <mergeCells count="17">
    <mergeCell ref="O54:Q54"/>
    <mergeCell ref="A53:B55"/>
    <mergeCell ref="C53:E53"/>
    <mergeCell ref="F53:H53"/>
    <mergeCell ref="I53:K53"/>
    <mergeCell ref="L53:N53"/>
    <mergeCell ref="O53:Q53"/>
    <mergeCell ref="C54:E54"/>
    <mergeCell ref="F54:H54"/>
    <mergeCell ref="I54:K54"/>
    <mergeCell ref="L54:N54"/>
    <mergeCell ref="A37:B37"/>
    <mergeCell ref="A1:R1"/>
    <mergeCell ref="A2:R2"/>
    <mergeCell ref="A3:B4"/>
    <mergeCell ref="A19:B20"/>
    <mergeCell ref="A36:B36"/>
  </mergeCells>
  <pageMargins left="0.25" right="0.25" top="0.75" bottom="0.75" header="0.3" footer="0.3"/>
  <pageSetup paperSize="9" scale="46" orientation="landscape" r:id="rId1"/>
  <ignoredErrors>
    <ignoredError sqref="R11:R16 C44:R49 C62:P6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0"/>
    <pageSetUpPr fitToPage="1"/>
  </sheetPr>
  <dimension ref="A1:W80"/>
  <sheetViews>
    <sheetView showGridLines="0" workbookViewId="0">
      <selection activeCell="D69" sqref="D69"/>
    </sheetView>
  </sheetViews>
  <sheetFormatPr defaultRowHeight="15"/>
  <cols>
    <col min="1" max="1" width="13.5703125" customWidth="1"/>
    <col min="2" max="2" width="11.7109375" customWidth="1"/>
    <col min="3" max="4" width="12.5703125" customWidth="1"/>
    <col min="5" max="22" width="11.42578125" customWidth="1"/>
    <col min="23" max="23" width="13.85546875" customWidth="1"/>
  </cols>
  <sheetData>
    <row r="1" spans="1:23" ht="21">
      <c r="A1" s="187" t="s">
        <v>240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1:23" ht="21">
      <c r="A2" s="187" t="s">
        <v>239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ht="17.25">
      <c r="A3" s="1">
        <v>2016</v>
      </c>
      <c r="B3" s="2"/>
      <c r="C3" s="3" t="s">
        <v>191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4" t="s">
        <v>18</v>
      </c>
      <c r="W3" s="102" t="s">
        <v>193</v>
      </c>
    </row>
    <row r="4" spans="1:23" ht="17.25">
      <c r="A4" s="6"/>
      <c r="B4" s="7"/>
      <c r="C4" s="3" t="s">
        <v>192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29</v>
      </c>
      <c r="O4" s="3" t="s">
        <v>30</v>
      </c>
      <c r="P4" s="3" t="s">
        <v>31</v>
      </c>
      <c r="Q4" s="3" t="s">
        <v>32</v>
      </c>
      <c r="R4" s="3" t="s">
        <v>33</v>
      </c>
      <c r="S4" s="3" t="s">
        <v>34</v>
      </c>
      <c r="T4" s="3" t="s">
        <v>35</v>
      </c>
      <c r="U4" s="3" t="s">
        <v>36</v>
      </c>
      <c r="V4" s="4" t="s">
        <v>37</v>
      </c>
      <c r="W4" s="102" t="s">
        <v>194</v>
      </c>
    </row>
    <row r="5" spans="1:23">
      <c r="A5" s="8" t="s">
        <v>38</v>
      </c>
      <c r="B5" s="8" t="s">
        <v>39</v>
      </c>
      <c r="C5" s="9">
        <v>220881</v>
      </c>
      <c r="D5" s="10">
        <v>95089</v>
      </c>
      <c r="E5" s="10">
        <v>27655</v>
      </c>
      <c r="F5" s="10">
        <v>5586</v>
      </c>
      <c r="G5" s="10">
        <v>1549</v>
      </c>
      <c r="H5" s="10">
        <v>33324</v>
      </c>
      <c r="I5" s="10">
        <v>32694</v>
      </c>
      <c r="J5" s="10">
        <v>7019</v>
      </c>
      <c r="K5" s="10">
        <v>724</v>
      </c>
      <c r="L5" s="10">
        <v>988</v>
      </c>
      <c r="M5" s="10">
        <v>97</v>
      </c>
      <c r="N5" s="10">
        <v>2529</v>
      </c>
      <c r="O5" s="10">
        <v>14268</v>
      </c>
      <c r="P5" s="10">
        <v>0</v>
      </c>
      <c r="Q5" s="10">
        <v>329</v>
      </c>
      <c r="R5" s="10">
        <v>4407</v>
      </c>
      <c r="S5" s="10">
        <v>206</v>
      </c>
      <c r="T5" s="10">
        <v>2558</v>
      </c>
      <c r="U5" s="10">
        <v>11990</v>
      </c>
      <c r="V5" s="10">
        <v>461893</v>
      </c>
      <c r="W5" s="11" t="s">
        <v>40</v>
      </c>
    </row>
    <row r="6" spans="1:23">
      <c r="A6" s="12" t="s">
        <v>41</v>
      </c>
      <c r="B6" s="12" t="s">
        <v>42</v>
      </c>
      <c r="C6" s="13">
        <v>226269</v>
      </c>
      <c r="D6" s="14">
        <v>102654</v>
      </c>
      <c r="E6" s="14">
        <v>24954</v>
      </c>
      <c r="F6" s="14">
        <v>5242</v>
      </c>
      <c r="G6" s="14">
        <v>1227</v>
      </c>
      <c r="H6" s="14">
        <v>32547</v>
      </c>
      <c r="I6" s="14">
        <v>31071</v>
      </c>
      <c r="J6" s="14">
        <v>7357</v>
      </c>
      <c r="K6" s="14">
        <v>922</v>
      </c>
      <c r="L6" s="14">
        <v>1074</v>
      </c>
      <c r="M6" s="14">
        <v>59</v>
      </c>
      <c r="N6" s="14">
        <v>2878</v>
      </c>
      <c r="O6" s="14">
        <v>16693</v>
      </c>
      <c r="P6" s="14">
        <v>0</v>
      </c>
      <c r="Q6" s="14">
        <v>312</v>
      </c>
      <c r="R6" s="14">
        <v>4028</v>
      </c>
      <c r="S6" s="14">
        <v>274</v>
      </c>
      <c r="T6" s="14">
        <v>3248</v>
      </c>
      <c r="U6" s="14">
        <v>12145</v>
      </c>
      <c r="V6" s="14">
        <v>472954</v>
      </c>
      <c r="W6" s="11" t="s">
        <v>40</v>
      </c>
    </row>
    <row r="7" spans="1:23">
      <c r="A7" s="8" t="s">
        <v>43</v>
      </c>
      <c r="B7" s="8" t="s">
        <v>44</v>
      </c>
      <c r="C7" s="9">
        <v>253967</v>
      </c>
      <c r="D7" s="10">
        <v>111212</v>
      </c>
      <c r="E7" s="10">
        <v>30133</v>
      </c>
      <c r="F7" s="10">
        <v>6647</v>
      </c>
      <c r="G7" s="10">
        <v>1693</v>
      </c>
      <c r="H7" s="10">
        <v>41246</v>
      </c>
      <c r="I7" s="10">
        <v>36269</v>
      </c>
      <c r="J7" s="10">
        <v>8250</v>
      </c>
      <c r="K7" s="10">
        <v>862</v>
      </c>
      <c r="L7" s="10">
        <v>1122</v>
      </c>
      <c r="M7" s="10">
        <v>131</v>
      </c>
      <c r="N7" s="10">
        <v>4333</v>
      </c>
      <c r="O7" s="10">
        <v>23610</v>
      </c>
      <c r="P7" s="10">
        <v>0</v>
      </c>
      <c r="Q7" s="10">
        <v>346</v>
      </c>
      <c r="R7" s="10">
        <v>4674</v>
      </c>
      <c r="S7" s="10">
        <v>370</v>
      </c>
      <c r="T7" s="10">
        <v>3322</v>
      </c>
      <c r="U7" s="10">
        <v>13978</v>
      </c>
      <c r="V7" s="10">
        <v>542165</v>
      </c>
      <c r="W7" s="11" t="s">
        <v>40</v>
      </c>
    </row>
    <row r="8" spans="1:23">
      <c r="A8" s="12" t="s">
        <v>45</v>
      </c>
      <c r="B8" s="12" t="s">
        <v>46</v>
      </c>
      <c r="C8" s="13">
        <v>250468</v>
      </c>
      <c r="D8" s="14">
        <v>98965</v>
      </c>
      <c r="E8" s="14">
        <v>35329</v>
      </c>
      <c r="F8" s="14">
        <v>8455</v>
      </c>
      <c r="G8" s="14">
        <v>2233</v>
      </c>
      <c r="H8" s="14">
        <v>39322</v>
      </c>
      <c r="I8" s="14">
        <v>35956</v>
      </c>
      <c r="J8" s="14">
        <v>12927</v>
      </c>
      <c r="K8" s="14">
        <v>1456</v>
      </c>
      <c r="L8" s="14">
        <v>1890</v>
      </c>
      <c r="M8" s="14">
        <v>273</v>
      </c>
      <c r="N8" s="14">
        <v>10072</v>
      </c>
      <c r="O8" s="14">
        <v>30977</v>
      </c>
      <c r="P8" s="14">
        <v>0</v>
      </c>
      <c r="Q8" s="14">
        <v>521</v>
      </c>
      <c r="R8" s="14">
        <v>5616</v>
      </c>
      <c r="S8" s="14">
        <v>866</v>
      </c>
      <c r="T8" s="14">
        <v>3620</v>
      </c>
      <c r="U8" s="14">
        <v>15155</v>
      </c>
      <c r="V8" s="14">
        <v>554101</v>
      </c>
      <c r="W8" s="11" t="s">
        <v>40</v>
      </c>
    </row>
    <row r="9" spans="1:23">
      <c r="A9" s="15" t="s">
        <v>47</v>
      </c>
      <c r="B9" s="8" t="s">
        <v>48</v>
      </c>
      <c r="C9" s="147">
        <v>331737</v>
      </c>
      <c r="D9" s="10">
        <v>106301</v>
      </c>
      <c r="E9" s="10">
        <v>34689</v>
      </c>
      <c r="F9" s="10">
        <v>7690</v>
      </c>
      <c r="G9" s="10">
        <v>2273</v>
      </c>
      <c r="H9" s="10">
        <v>43586</v>
      </c>
      <c r="I9" s="10">
        <v>37231</v>
      </c>
      <c r="J9" s="10">
        <v>12511</v>
      </c>
      <c r="K9" s="10">
        <v>2741</v>
      </c>
      <c r="L9" s="10">
        <v>2543</v>
      </c>
      <c r="M9" s="10">
        <v>607</v>
      </c>
      <c r="N9" s="10">
        <v>15883</v>
      </c>
      <c r="O9" s="10">
        <v>46524</v>
      </c>
      <c r="P9" s="10">
        <v>0</v>
      </c>
      <c r="Q9" s="10">
        <v>640</v>
      </c>
      <c r="R9" s="10">
        <v>7030</v>
      </c>
      <c r="S9" s="10">
        <v>1395</v>
      </c>
      <c r="T9" s="10">
        <v>3667</v>
      </c>
      <c r="U9" s="10">
        <v>12327</v>
      </c>
      <c r="V9" s="10">
        <v>669375</v>
      </c>
      <c r="W9" s="11" t="s">
        <v>40</v>
      </c>
    </row>
    <row r="10" spans="1:23">
      <c r="A10" s="16" t="s">
        <v>49</v>
      </c>
      <c r="B10" s="12" t="s">
        <v>50</v>
      </c>
      <c r="C10" s="13">
        <v>337446</v>
      </c>
      <c r="D10" s="14">
        <v>101779</v>
      </c>
      <c r="E10" s="14">
        <v>37461</v>
      </c>
      <c r="F10" s="14">
        <v>9892</v>
      </c>
      <c r="G10" s="14">
        <v>2800</v>
      </c>
      <c r="H10" s="14">
        <v>49323</v>
      </c>
      <c r="I10" s="14">
        <v>38986</v>
      </c>
      <c r="J10" s="14">
        <v>16727</v>
      </c>
      <c r="K10" s="14">
        <v>3867</v>
      </c>
      <c r="L10" s="14">
        <v>3922</v>
      </c>
      <c r="M10" s="14">
        <v>995</v>
      </c>
      <c r="N10" s="14">
        <v>25411</v>
      </c>
      <c r="O10" s="14">
        <v>54514</v>
      </c>
      <c r="P10" s="14">
        <v>0</v>
      </c>
      <c r="Q10" s="14">
        <v>589</v>
      </c>
      <c r="R10" s="17">
        <v>7998</v>
      </c>
      <c r="S10" s="14">
        <v>3232</v>
      </c>
      <c r="T10" s="14">
        <v>3882</v>
      </c>
      <c r="U10" s="14">
        <v>15433</v>
      </c>
      <c r="V10" s="14">
        <v>714257</v>
      </c>
      <c r="W10" s="11" t="s">
        <v>40</v>
      </c>
    </row>
    <row r="11" spans="1:23">
      <c r="A11" s="15" t="s">
        <v>51</v>
      </c>
      <c r="B11" s="8" t="s">
        <v>52</v>
      </c>
      <c r="C11" s="9">
        <v>388595</v>
      </c>
      <c r="D11" s="10">
        <v>120062</v>
      </c>
      <c r="E11" s="10">
        <v>43635</v>
      </c>
      <c r="F11" s="10">
        <v>15749</v>
      </c>
      <c r="G11" s="10">
        <v>5323</v>
      </c>
      <c r="H11" s="10">
        <v>58190</v>
      </c>
      <c r="I11" s="10">
        <v>43934</v>
      </c>
      <c r="J11" s="10">
        <v>20636</v>
      </c>
      <c r="K11" s="18">
        <v>5974</v>
      </c>
      <c r="L11" s="10">
        <v>7177</v>
      </c>
      <c r="M11" s="10">
        <v>2079</v>
      </c>
      <c r="N11" s="10">
        <v>32894</v>
      </c>
      <c r="O11" s="10">
        <v>57749</v>
      </c>
      <c r="P11" s="10">
        <v>0</v>
      </c>
      <c r="Q11" s="10">
        <v>709</v>
      </c>
      <c r="R11" s="10">
        <v>10514</v>
      </c>
      <c r="S11" s="10">
        <v>5202</v>
      </c>
      <c r="T11" s="10">
        <v>4696</v>
      </c>
      <c r="U11" s="10">
        <v>20135</v>
      </c>
      <c r="V11" s="10">
        <v>843253</v>
      </c>
      <c r="W11" s="11" t="s">
        <v>40</v>
      </c>
    </row>
    <row r="12" spans="1:23">
      <c r="A12" s="16" t="s">
        <v>53</v>
      </c>
      <c r="B12" s="12" t="s">
        <v>54</v>
      </c>
      <c r="C12" s="13">
        <v>414342</v>
      </c>
      <c r="D12" s="14">
        <v>115720</v>
      </c>
      <c r="E12" s="14">
        <v>45950</v>
      </c>
      <c r="F12" s="14">
        <v>15386</v>
      </c>
      <c r="G12" s="14">
        <v>5503</v>
      </c>
      <c r="H12" s="14">
        <v>57738</v>
      </c>
      <c r="I12" s="14">
        <v>44497</v>
      </c>
      <c r="J12" s="14">
        <v>18764</v>
      </c>
      <c r="K12" s="19">
        <v>5643</v>
      </c>
      <c r="L12" s="14">
        <v>7330</v>
      </c>
      <c r="M12" s="14">
        <v>2230</v>
      </c>
      <c r="N12" s="14">
        <v>37485</v>
      </c>
      <c r="O12" s="14">
        <v>53232</v>
      </c>
      <c r="P12" s="14">
        <v>0</v>
      </c>
      <c r="Q12" s="14">
        <v>749</v>
      </c>
      <c r="R12" s="14">
        <v>9696</v>
      </c>
      <c r="S12" s="14">
        <v>5106</v>
      </c>
      <c r="T12" s="14">
        <v>3892</v>
      </c>
      <c r="U12" s="14">
        <v>17783</v>
      </c>
      <c r="V12" s="14">
        <v>861046</v>
      </c>
      <c r="W12" s="11" t="s">
        <v>40</v>
      </c>
    </row>
    <row r="13" spans="1:23">
      <c r="A13" s="15" t="s">
        <v>55</v>
      </c>
      <c r="B13" s="8" t="s">
        <v>56</v>
      </c>
      <c r="C13" s="20">
        <v>381274</v>
      </c>
      <c r="D13" s="20">
        <v>113327</v>
      </c>
      <c r="E13" s="20">
        <v>38022</v>
      </c>
      <c r="F13" s="20">
        <v>9102</v>
      </c>
      <c r="G13" s="20">
        <v>2971</v>
      </c>
      <c r="H13" s="20">
        <v>54090</v>
      </c>
      <c r="I13" s="20">
        <v>37789</v>
      </c>
      <c r="J13" s="20">
        <v>14966</v>
      </c>
      <c r="K13" s="20">
        <v>3682</v>
      </c>
      <c r="L13" s="20">
        <v>3817</v>
      </c>
      <c r="M13" s="20">
        <v>1550</v>
      </c>
      <c r="N13" s="20">
        <v>20134</v>
      </c>
      <c r="O13" s="20">
        <v>54973</v>
      </c>
      <c r="P13" s="20">
        <v>0</v>
      </c>
      <c r="Q13" s="20">
        <v>548</v>
      </c>
      <c r="R13" s="18">
        <v>6437</v>
      </c>
      <c r="S13" s="20">
        <v>3016</v>
      </c>
      <c r="T13" s="20">
        <v>3651</v>
      </c>
      <c r="U13" s="20">
        <v>13764</v>
      </c>
      <c r="V13" s="10">
        <f t="shared" ref="V13:V16" si="0">SUM(C13:U13)</f>
        <v>763113</v>
      </c>
      <c r="W13" s="11" t="s">
        <v>40</v>
      </c>
    </row>
    <row r="14" spans="1:23">
      <c r="A14" s="16" t="s">
        <v>57</v>
      </c>
      <c r="B14" s="12" t="s">
        <v>58</v>
      </c>
      <c r="C14" s="21">
        <v>314483</v>
      </c>
      <c r="D14" s="21">
        <v>106422</v>
      </c>
      <c r="E14" s="21">
        <v>31252</v>
      </c>
      <c r="F14" s="21">
        <v>7078</v>
      </c>
      <c r="G14" s="21">
        <v>981</v>
      </c>
      <c r="H14" s="21">
        <v>44576</v>
      </c>
      <c r="I14" s="21">
        <v>33831</v>
      </c>
      <c r="J14" s="21">
        <v>10746</v>
      </c>
      <c r="K14" s="21">
        <v>2933</v>
      </c>
      <c r="L14" s="21">
        <v>1648</v>
      </c>
      <c r="M14" s="21">
        <v>304</v>
      </c>
      <c r="N14" s="21">
        <v>8079</v>
      </c>
      <c r="O14" s="21">
        <v>35955</v>
      </c>
      <c r="P14" s="21">
        <v>162</v>
      </c>
      <c r="Q14" s="21">
        <v>472</v>
      </c>
      <c r="R14" s="21">
        <v>5220</v>
      </c>
      <c r="S14" s="21">
        <v>589</v>
      </c>
      <c r="T14" s="21">
        <v>3388</v>
      </c>
      <c r="U14" s="21">
        <v>11172</v>
      </c>
      <c r="V14" s="14">
        <f t="shared" si="0"/>
        <v>619291</v>
      </c>
      <c r="W14" s="11" t="s">
        <v>40</v>
      </c>
    </row>
    <row r="15" spans="1:23">
      <c r="A15" s="15" t="s">
        <v>59</v>
      </c>
      <c r="B15" s="8" t="s">
        <v>60</v>
      </c>
      <c r="C15" s="20">
        <v>253843</v>
      </c>
      <c r="D15" s="20">
        <v>108006</v>
      </c>
      <c r="E15" s="20">
        <v>26388</v>
      </c>
      <c r="F15" s="20">
        <v>5522</v>
      </c>
      <c r="G15" s="20">
        <v>1260</v>
      </c>
      <c r="H15" s="20">
        <v>39534</v>
      </c>
      <c r="I15" s="20">
        <v>32055</v>
      </c>
      <c r="J15" s="20">
        <v>7728</v>
      </c>
      <c r="K15" s="20">
        <v>1355</v>
      </c>
      <c r="L15" s="20">
        <v>1095</v>
      </c>
      <c r="M15" s="20">
        <v>39</v>
      </c>
      <c r="N15" s="20">
        <v>5931</v>
      </c>
      <c r="O15" s="20">
        <v>16689</v>
      </c>
      <c r="P15" s="20">
        <v>0</v>
      </c>
      <c r="Q15" s="20">
        <v>671</v>
      </c>
      <c r="R15" s="20">
        <v>4561</v>
      </c>
      <c r="S15" s="20">
        <v>334</v>
      </c>
      <c r="T15" s="20">
        <v>2601</v>
      </c>
      <c r="U15" s="20">
        <v>11735</v>
      </c>
      <c r="V15" s="20">
        <f t="shared" si="0"/>
        <v>519347</v>
      </c>
      <c r="W15" s="11" t="s">
        <v>40</v>
      </c>
    </row>
    <row r="16" spans="1:23">
      <c r="A16" s="16" t="s">
        <v>61</v>
      </c>
      <c r="B16" s="12" t="s">
        <v>62</v>
      </c>
      <c r="C16" s="21">
        <v>252902</v>
      </c>
      <c r="D16" s="21">
        <v>112106</v>
      </c>
      <c r="E16" s="21">
        <v>28642</v>
      </c>
      <c r="F16" s="21">
        <v>5946</v>
      </c>
      <c r="G16" s="21">
        <v>1264</v>
      </c>
      <c r="H16" s="21">
        <v>42294</v>
      </c>
      <c r="I16" s="21">
        <v>33283</v>
      </c>
      <c r="J16" s="21">
        <v>8477</v>
      </c>
      <c r="K16" s="21">
        <v>1995</v>
      </c>
      <c r="L16" s="21">
        <v>1117</v>
      </c>
      <c r="M16" s="21">
        <v>171</v>
      </c>
      <c r="N16" s="21">
        <v>4863</v>
      </c>
      <c r="O16" s="21">
        <v>14458</v>
      </c>
      <c r="P16" s="21">
        <v>0</v>
      </c>
      <c r="Q16" s="21">
        <v>776</v>
      </c>
      <c r="R16" s="21">
        <v>4772</v>
      </c>
      <c r="S16" s="21">
        <v>353</v>
      </c>
      <c r="T16" s="21">
        <v>2680</v>
      </c>
      <c r="U16" s="21">
        <v>12177</v>
      </c>
      <c r="V16" s="14">
        <f t="shared" si="0"/>
        <v>528276</v>
      </c>
      <c r="W16" s="11" t="s">
        <v>40</v>
      </c>
    </row>
    <row r="17" spans="1:23">
      <c r="A17" s="26" t="s">
        <v>18</v>
      </c>
      <c r="B17" s="27" t="s">
        <v>37</v>
      </c>
      <c r="C17" s="22">
        <f t="shared" ref="C17:U17" si="1">SUM(C5:C16)</f>
        <v>3626207</v>
      </c>
      <c r="D17" s="22">
        <f t="shared" si="1"/>
        <v>1291643</v>
      </c>
      <c r="E17" s="22">
        <f t="shared" si="1"/>
        <v>404110</v>
      </c>
      <c r="F17" s="22">
        <f t="shared" si="1"/>
        <v>102295</v>
      </c>
      <c r="G17" s="22">
        <f t="shared" si="1"/>
        <v>29077</v>
      </c>
      <c r="H17" s="22">
        <f t="shared" si="1"/>
        <v>535770</v>
      </c>
      <c r="I17" s="22">
        <f t="shared" si="1"/>
        <v>437596</v>
      </c>
      <c r="J17" s="22">
        <f t="shared" si="1"/>
        <v>146108</v>
      </c>
      <c r="K17" s="22">
        <f t="shared" si="1"/>
        <v>32154</v>
      </c>
      <c r="L17" s="22">
        <f t="shared" si="1"/>
        <v>33723</v>
      </c>
      <c r="M17" s="22">
        <f t="shared" si="1"/>
        <v>8535</v>
      </c>
      <c r="N17" s="22">
        <f t="shared" si="1"/>
        <v>170492</v>
      </c>
      <c r="O17" s="22">
        <f t="shared" si="1"/>
        <v>419642</v>
      </c>
      <c r="P17" s="22">
        <f t="shared" si="1"/>
        <v>162</v>
      </c>
      <c r="Q17" s="22">
        <f t="shared" si="1"/>
        <v>6662</v>
      </c>
      <c r="R17" s="22">
        <f t="shared" si="1"/>
        <v>74953</v>
      </c>
      <c r="S17" s="22">
        <f t="shared" si="1"/>
        <v>20943</v>
      </c>
      <c r="T17" s="22">
        <f t="shared" si="1"/>
        <v>41205</v>
      </c>
      <c r="U17" s="22">
        <f t="shared" si="1"/>
        <v>167794</v>
      </c>
      <c r="V17" s="22">
        <f t="shared" ref="V17" si="2">SUM(C17:U17)</f>
        <v>7549071</v>
      </c>
      <c r="W17" s="11" t="s">
        <v>40</v>
      </c>
    </row>
    <row r="18" spans="1:23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</row>
    <row r="19" spans="1:23" ht="17.25">
      <c r="A19" s="1">
        <v>2015</v>
      </c>
      <c r="B19" s="2"/>
      <c r="C19" s="3" t="s">
        <v>65</v>
      </c>
      <c r="D19" s="3" t="s">
        <v>0</v>
      </c>
      <c r="E19" s="3" t="s">
        <v>1</v>
      </c>
      <c r="F19" s="3" t="s">
        <v>2</v>
      </c>
      <c r="G19" s="3" t="s">
        <v>3</v>
      </c>
      <c r="H19" s="3" t="s">
        <v>4</v>
      </c>
      <c r="I19" s="3" t="s">
        <v>66</v>
      </c>
      <c r="J19" s="3" t="s">
        <v>6</v>
      </c>
      <c r="K19" s="3" t="s">
        <v>7</v>
      </c>
      <c r="L19" s="3" t="s">
        <v>8</v>
      </c>
      <c r="M19" s="3" t="s">
        <v>9</v>
      </c>
      <c r="N19" s="3" t="s">
        <v>10</v>
      </c>
      <c r="O19" s="3" t="s">
        <v>11</v>
      </c>
      <c r="P19" s="3" t="s">
        <v>12</v>
      </c>
      <c r="Q19" s="3" t="s">
        <v>13</v>
      </c>
      <c r="R19" s="3" t="s">
        <v>14</v>
      </c>
      <c r="S19" s="3" t="s">
        <v>15</v>
      </c>
      <c r="T19" s="3" t="s">
        <v>16</v>
      </c>
      <c r="U19" s="3" t="s">
        <v>17</v>
      </c>
      <c r="V19" s="3" t="s">
        <v>18</v>
      </c>
      <c r="W19" s="102" t="s">
        <v>193</v>
      </c>
    </row>
    <row r="20" spans="1:23" ht="17.25">
      <c r="A20" s="6"/>
      <c r="B20" s="7"/>
      <c r="C20" s="3" t="s">
        <v>67</v>
      </c>
      <c r="D20" s="3" t="s">
        <v>19</v>
      </c>
      <c r="E20" s="3" t="s">
        <v>20</v>
      </c>
      <c r="F20" s="3" t="s">
        <v>21</v>
      </c>
      <c r="G20" s="3" t="s">
        <v>22</v>
      </c>
      <c r="H20" s="3" t="s">
        <v>23</v>
      </c>
      <c r="I20" s="3" t="s">
        <v>24</v>
      </c>
      <c r="J20" s="3" t="s">
        <v>25</v>
      </c>
      <c r="K20" s="3" t="s">
        <v>26</v>
      </c>
      <c r="L20" s="3" t="s">
        <v>68</v>
      </c>
      <c r="M20" s="3" t="s">
        <v>28</v>
      </c>
      <c r="N20" s="3" t="s">
        <v>29</v>
      </c>
      <c r="O20" s="3" t="s">
        <v>30</v>
      </c>
      <c r="P20" s="3" t="s">
        <v>31</v>
      </c>
      <c r="Q20" s="3" t="s">
        <v>32</v>
      </c>
      <c r="R20" s="3" t="s">
        <v>33</v>
      </c>
      <c r="S20" s="3" t="s">
        <v>34</v>
      </c>
      <c r="T20" s="3" t="s">
        <v>35</v>
      </c>
      <c r="U20" s="3" t="s">
        <v>36</v>
      </c>
      <c r="V20" s="3" t="s">
        <v>37</v>
      </c>
      <c r="W20" s="102" t="s">
        <v>194</v>
      </c>
    </row>
    <row r="21" spans="1:23">
      <c r="A21" s="8" t="s">
        <v>38</v>
      </c>
      <c r="B21" s="8" t="s">
        <v>39</v>
      </c>
      <c r="C21" s="148">
        <v>189340</v>
      </c>
      <c r="D21" s="148">
        <v>73117</v>
      </c>
      <c r="E21" s="148">
        <v>25327</v>
      </c>
      <c r="F21" s="148">
        <v>5895</v>
      </c>
      <c r="G21" s="148">
        <v>1503</v>
      </c>
      <c r="H21" s="148">
        <v>34158</v>
      </c>
      <c r="I21" s="148">
        <v>27659</v>
      </c>
      <c r="J21" s="148">
        <v>7373</v>
      </c>
      <c r="K21" s="148">
        <v>728</v>
      </c>
      <c r="L21" s="148">
        <v>1078</v>
      </c>
      <c r="M21" s="148">
        <v>78</v>
      </c>
      <c r="N21" s="148">
        <v>2086</v>
      </c>
      <c r="O21" s="148">
        <v>5691</v>
      </c>
      <c r="P21" s="148">
        <v>0</v>
      </c>
      <c r="Q21" s="148">
        <v>484</v>
      </c>
      <c r="R21" s="148">
        <v>4605</v>
      </c>
      <c r="S21" s="148">
        <v>255</v>
      </c>
      <c r="T21" s="148">
        <v>3019</v>
      </c>
      <c r="U21" s="148">
        <v>10488</v>
      </c>
      <c r="V21" s="148">
        <f t="shared" ref="V21:V32" si="3">SUM(C21:U21)</f>
        <v>392884</v>
      </c>
      <c r="W21" s="11" t="s">
        <v>217</v>
      </c>
    </row>
    <row r="22" spans="1:23">
      <c r="A22" s="12" t="s">
        <v>41</v>
      </c>
      <c r="B22" s="12" t="s">
        <v>42</v>
      </c>
      <c r="C22" s="14">
        <v>179873</v>
      </c>
      <c r="D22" s="14">
        <v>71790</v>
      </c>
      <c r="E22" s="14">
        <v>21165</v>
      </c>
      <c r="F22" s="14">
        <v>5090</v>
      </c>
      <c r="G22" s="14">
        <v>1144</v>
      </c>
      <c r="H22" s="14">
        <v>29659</v>
      </c>
      <c r="I22" s="14">
        <v>26651</v>
      </c>
      <c r="J22" s="14">
        <v>6609</v>
      </c>
      <c r="K22" s="14">
        <v>635</v>
      </c>
      <c r="L22" s="14">
        <v>831</v>
      </c>
      <c r="M22" s="14">
        <v>111</v>
      </c>
      <c r="N22" s="14">
        <v>2187</v>
      </c>
      <c r="O22" s="14">
        <v>6577</v>
      </c>
      <c r="P22" s="14">
        <v>0</v>
      </c>
      <c r="Q22" s="14">
        <v>258</v>
      </c>
      <c r="R22" s="14">
        <v>3703</v>
      </c>
      <c r="S22" s="14">
        <v>243</v>
      </c>
      <c r="T22" s="14">
        <v>2727</v>
      </c>
      <c r="U22" s="14">
        <v>8064</v>
      </c>
      <c r="V22" s="14">
        <f t="shared" si="3"/>
        <v>367317</v>
      </c>
      <c r="W22" s="11" t="s">
        <v>217</v>
      </c>
    </row>
    <row r="23" spans="1:23">
      <c r="A23" s="8" t="s">
        <v>69</v>
      </c>
      <c r="B23" s="8" t="s">
        <v>44</v>
      </c>
      <c r="C23" s="148">
        <v>198963</v>
      </c>
      <c r="D23" s="148">
        <v>81407</v>
      </c>
      <c r="E23" s="148">
        <v>25716</v>
      </c>
      <c r="F23" s="148">
        <v>6554</v>
      </c>
      <c r="G23" s="148">
        <v>1630</v>
      </c>
      <c r="H23" s="148">
        <v>34493</v>
      </c>
      <c r="I23" s="148">
        <v>28984</v>
      </c>
      <c r="J23" s="148">
        <v>7794</v>
      </c>
      <c r="K23" s="148">
        <v>733</v>
      </c>
      <c r="L23" s="148">
        <v>1107</v>
      </c>
      <c r="M23" s="148">
        <v>70</v>
      </c>
      <c r="N23" s="148">
        <v>3382</v>
      </c>
      <c r="O23" s="148">
        <v>11910</v>
      </c>
      <c r="P23" s="148">
        <v>0</v>
      </c>
      <c r="Q23" s="148">
        <v>367</v>
      </c>
      <c r="R23" s="148">
        <v>4233</v>
      </c>
      <c r="S23" s="148">
        <v>306</v>
      </c>
      <c r="T23" s="148">
        <v>2977</v>
      </c>
      <c r="U23" s="148">
        <v>10620</v>
      </c>
      <c r="V23" s="148">
        <f t="shared" si="3"/>
        <v>421246</v>
      </c>
      <c r="W23" s="11" t="s">
        <v>217</v>
      </c>
    </row>
    <row r="24" spans="1:23">
      <c r="A24" s="12" t="s">
        <v>45</v>
      </c>
      <c r="B24" s="12" t="s">
        <v>46</v>
      </c>
      <c r="C24" s="14">
        <v>247397</v>
      </c>
      <c r="D24" s="14">
        <v>87222</v>
      </c>
      <c r="E24" s="14">
        <v>35380</v>
      </c>
      <c r="F24" s="14">
        <v>8351</v>
      </c>
      <c r="G24" s="14">
        <v>2826</v>
      </c>
      <c r="H24" s="14">
        <v>40954</v>
      </c>
      <c r="I24" s="14">
        <v>34507</v>
      </c>
      <c r="J24" s="14">
        <v>10287</v>
      </c>
      <c r="K24" s="14">
        <v>1247</v>
      </c>
      <c r="L24" s="14">
        <v>1752</v>
      </c>
      <c r="M24" s="14">
        <v>358</v>
      </c>
      <c r="N24" s="14">
        <v>8263</v>
      </c>
      <c r="O24" s="14">
        <v>29347</v>
      </c>
      <c r="P24" s="14">
        <v>2</v>
      </c>
      <c r="Q24" s="14">
        <v>731</v>
      </c>
      <c r="R24" s="14">
        <v>6487</v>
      </c>
      <c r="S24" s="14">
        <v>912</v>
      </c>
      <c r="T24" s="14">
        <v>3024</v>
      </c>
      <c r="U24" s="14">
        <v>13193</v>
      </c>
      <c r="V24" s="14">
        <f t="shared" si="3"/>
        <v>532240</v>
      </c>
      <c r="W24" s="11" t="s">
        <v>217</v>
      </c>
    </row>
    <row r="25" spans="1:23">
      <c r="A25" s="15" t="s">
        <v>47</v>
      </c>
      <c r="B25" s="8" t="s">
        <v>48</v>
      </c>
      <c r="C25" s="148">
        <v>286787</v>
      </c>
      <c r="D25" s="148">
        <v>87939</v>
      </c>
      <c r="E25" s="148">
        <v>34335</v>
      </c>
      <c r="F25" s="148">
        <v>8406</v>
      </c>
      <c r="G25" s="148">
        <v>2692</v>
      </c>
      <c r="H25" s="148">
        <v>40821</v>
      </c>
      <c r="I25" s="148">
        <v>34409</v>
      </c>
      <c r="J25" s="148">
        <v>11011</v>
      </c>
      <c r="K25" s="148">
        <v>2071</v>
      </c>
      <c r="L25" s="148">
        <v>2045</v>
      </c>
      <c r="M25" s="148">
        <v>195</v>
      </c>
      <c r="N25" s="148">
        <v>16486</v>
      </c>
      <c r="O25" s="148">
        <v>41593</v>
      </c>
      <c r="P25" s="148">
        <v>178</v>
      </c>
      <c r="Q25" s="148">
        <v>614</v>
      </c>
      <c r="R25" s="148">
        <v>5945</v>
      </c>
      <c r="S25" s="148">
        <v>1509</v>
      </c>
      <c r="T25" s="148">
        <v>3194</v>
      </c>
      <c r="U25" s="148">
        <v>13342</v>
      </c>
      <c r="V25" s="10">
        <f t="shared" si="3"/>
        <v>593572</v>
      </c>
      <c r="W25" s="11" t="s">
        <v>217</v>
      </c>
    </row>
    <row r="26" spans="1:23">
      <c r="A26" s="16" t="s">
        <v>49</v>
      </c>
      <c r="B26" s="12" t="s">
        <v>50</v>
      </c>
      <c r="C26" s="14">
        <v>327678</v>
      </c>
      <c r="D26" s="14">
        <v>95234</v>
      </c>
      <c r="E26" s="14">
        <v>38298</v>
      </c>
      <c r="F26" s="14">
        <v>9325</v>
      </c>
      <c r="G26" s="14">
        <v>2868</v>
      </c>
      <c r="H26" s="14">
        <v>44505</v>
      </c>
      <c r="I26" s="14">
        <v>37287</v>
      </c>
      <c r="J26" s="14">
        <v>13049</v>
      </c>
      <c r="K26" s="14">
        <v>3825</v>
      </c>
      <c r="L26" s="14">
        <v>3098</v>
      </c>
      <c r="M26" s="14">
        <v>708</v>
      </c>
      <c r="N26" s="14">
        <v>25908</v>
      </c>
      <c r="O26" s="14">
        <v>51230</v>
      </c>
      <c r="P26" s="14">
        <v>117</v>
      </c>
      <c r="Q26" s="14">
        <v>647</v>
      </c>
      <c r="R26" s="17">
        <v>7345</v>
      </c>
      <c r="S26" s="14">
        <v>1556</v>
      </c>
      <c r="T26" s="14">
        <v>3447</v>
      </c>
      <c r="U26" s="14">
        <v>15302</v>
      </c>
      <c r="V26" s="14">
        <f t="shared" si="3"/>
        <v>681427</v>
      </c>
      <c r="W26" s="11" t="s">
        <v>217</v>
      </c>
    </row>
    <row r="27" spans="1:23">
      <c r="A27" s="15" t="s">
        <v>51</v>
      </c>
      <c r="B27" s="8" t="s">
        <v>52</v>
      </c>
      <c r="C27" s="148">
        <v>354811</v>
      </c>
      <c r="D27" s="148">
        <v>106566</v>
      </c>
      <c r="E27" s="148">
        <v>46338</v>
      </c>
      <c r="F27" s="148">
        <v>13936</v>
      </c>
      <c r="G27" s="148">
        <v>5759</v>
      </c>
      <c r="H27" s="148">
        <v>49775</v>
      </c>
      <c r="I27" s="148">
        <v>44288</v>
      </c>
      <c r="J27" s="148">
        <v>15777</v>
      </c>
      <c r="K27" s="18">
        <v>5874</v>
      </c>
      <c r="L27" s="148">
        <v>5387</v>
      </c>
      <c r="M27" s="148">
        <v>882</v>
      </c>
      <c r="N27" s="150">
        <v>32635</v>
      </c>
      <c r="O27" s="148">
        <v>55211</v>
      </c>
      <c r="P27" s="148">
        <v>280</v>
      </c>
      <c r="Q27" s="148">
        <v>760</v>
      </c>
      <c r="R27" s="148">
        <v>9670</v>
      </c>
      <c r="S27" s="148">
        <v>1802</v>
      </c>
      <c r="T27" s="148">
        <v>3949</v>
      </c>
      <c r="U27" s="148">
        <v>18412</v>
      </c>
      <c r="V27" s="10">
        <f t="shared" si="3"/>
        <v>772112</v>
      </c>
      <c r="W27" s="11" t="s">
        <v>217</v>
      </c>
    </row>
    <row r="28" spans="1:23">
      <c r="A28" s="16" t="s">
        <v>70</v>
      </c>
      <c r="B28" s="12" t="s">
        <v>54</v>
      </c>
      <c r="C28" s="14">
        <v>372000</v>
      </c>
      <c r="D28" s="14">
        <v>106311</v>
      </c>
      <c r="E28" s="14">
        <v>48255</v>
      </c>
      <c r="F28" s="14">
        <v>14632</v>
      </c>
      <c r="G28" s="14">
        <v>6479</v>
      </c>
      <c r="H28" s="14">
        <v>50273</v>
      </c>
      <c r="I28" s="14">
        <v>50693</v>
      </c>
      <c r="J28" s="14">
        <v>16281</v>
      </c>
      <c r="K28" s="19">
        <v>5947</v>
      </c>
      <c r="L28" s="14">
        <v>5552</v>
      </c>
      <c r="M28" s="14">
        <v>1006</v>
      </c>
      <c r="N28" s="14">
        <v>30067</v>
      </c>
      <c r="O28" s="14">
        <v>51065</v>
      </c>
      <c r="P28" s="14">
        <v>290</v>
      </c>
      <c r="Q28" s="14">
        <v>848</v>
      </c>
      <c r="R28" s="14">
        <v>9933</v>
      </c>
      <c r="S28" s="14">
        <v>5659</v>
      </c>
      <c r="T28" s="14">
        <v>3665</v>
      </c>
      <c r="U28" s="14">
        <v>17382</v>
      </c>
      <c r="V28" s="14">
        <f t="shared" si="3"/>
        <v>796338</v>
      </c>
      <c r="W28" s="11" t="s">
        <v>217</v>
      </c>
    </row>
    <row r="29" spans="1:23">
      <c r="A29" s="15" t="s">
        <v>71</v>
      </c>
      <c r="B29" s="8" t="s">
        <v>72</v>
      </c>
      <c r="C29" s="20">
        <v>336203</v>
      </c>
      <c r="D29" s="20">
        <v>99210</v>
      </c>
      <c r="E29" s="20">
        <v>35130</v>
      </c>
      <c r="F29" s="20">
        <v>7941</v>
      </c>
      <c r="G29" s="20">
        <v>2827</v>
      </c>
      <c r="H29" s="20">
        <v>43173</v>
      </c>
      <c r="I29" s="20">
        <v>35378</v>
      </c>
      <c r="J29" s="20">
        <v>11446</v>
      </c>
      <c r="K29" s="20">
        <v>3557</v>
      </c>
      <c r="L29" s="20">
        <v>2526</v>
      </c>
      <c r="M29" s="20">
        <v>594</v>
      </c>
      <c r="N29" s="20">
        <v>20333</v>
      </c>
      <c r="O29" s="20">
        <v>49337</v>
      </c>
      <c r="P29" s="20">
        <v>168</v>
      </c>
      <c r="Q29" s="20">
        <v>590</v>
      </c>
      <c r="R29" s="18">
        <v>6152</v>
      </c>
      <c r="S29" s="20">
        <v>2916</v>
      </c>
      <c r="T29" s="20">
        <v>3395</v>
      </c>
      <c r="U29" s="20">
        <v>14224</v>
      </c>
      <c r="V29" s="10">
        <f t="shared" si="3"/>
        <v>675100</v>
      </c>
      <c r="W29" s="11" t="s">
        <v>217</v>
      </c>
    </row>
    <row r="30" spans="1:23">
      <c r="A30" s="16" t="s">
        <v>57</v>
      </c>
      <c r="B30" s="12" t="s">
        <v>58</v>
      </c>
      <c r="C30" s="21">
        <v>289935</v>
      </c>
      <c r="D30" s="21">
        <v>95189</v>
      </c>
      <c r="E30" s="21">
        <v>28842</v>
      </c>
      <c r="F30" s="21">
        <v>6323</v>
      </c>
      <c r="G30" s="21">
        <v>1945</v>
      </c>
      <c r="H30" s="21">
        <v>37164</v>
      </c>
      <c r="I30" s="21">
        <v>32788</v>
      </c>
      <c r="J30" s="21">
        <v>8963</v>
      </c>
      <c r="K30" s="21">
        <v>1250</v>
      </c>
      <c r="L30" s="21">
        <v>1472</v>
      </c>
      <c r="M30" s="21">
        <v>158</v>
      </c>
      <c r="N30" s="21">
        <v>7994</v>
      </c>
      <c r="O30" s="21">
        <v>30339</v>
      </c>
      <c r="P30" s="21">
        <v>139</v>
      </c>
      <c r="Q30" s="21">
        <v>810</v>
      </c>
      <c r="R30" s="21">
        <v>5286</v>
      </c>
      <c r="S30" s="21">
        <v>530</v>
      </c>
      <c r="T30" s="21">
        <v>2973</v>
      </c>
      <c r="U30" s="21">
        <v>12783</v>
      </c>
      <c r="V30" s="14">
        <f t="shared" si="3"/>
        <v>564883</v>
      </c>
      <c r="W30" s="11" t="s">
        <v>217</v>
      </c>
    </row>
    <row r="31" spans="1:23">
      <c r="A31" s="15" t="s">
        <v>59</v>
      </c>
      <c r="B31" s="8" t="s">
        <v>60</v>
      </c>
      <c r="C31" s="20">
        <v>245782</v>
      </c>
      <c r="D31" s="20">
        <v>95185</v>
      </c>
      <c r="E31" s="20">
        <v>26720</v>
      </c>
      <c r="F31" s="20">
        <v>5421</v>
      </c>
      <c r="G31" s="20">
        <v>1297</v>
      </c>
      <c r="H31" s="20">
        <v>34413</v>
      </c>
      <c r="I31" s="20">
        <v>30175</v>
      </c>
      <c r="J31" s="20">
        <v>7648</v>
      </c>
      <c r="K31" s="20">
        <v>726</v>
      </c>
      <c r="L31" s="20">
        <v>989</v>
      </c>
      <c r="M31" s="20">
        <v>53</v>
      </c>
      <c r="N31" s="20">
        <v>2533</v>
      </c>
      <c r="O31" s="20">
        <v>16409</v>
      </c>
      <c r="P31" s="20">
        <v>0</v>
      </c>
      <c r="Q31" s="20">
        <v>271</v>
      </c>
      <c r="R31" s="20">
        <v>4399</v>
      </c>
      <c r="S31" s="20">
        <v>198</v>
      </c>
      <c r="T31" s="20">
        <v>3032</v>
      </c>
      <c r="U31" s="20">
        <v>12573</v>
      </c>
      <c r="V31" s="10">
        <f t="shared" si="3"/>
        <v>487824</v>
      </c>
      <c r="W31" s="11" t="s">
        <v>217</v>
      </c>
    </row>
    <row r="32" spans="1:23" ht="15.75">
      <c r="A32" s="16" t="s">
        <v>61</v>
      </c>
      <c r="B32" s="12" t="s">
        <v>62</v>
      </c>
      <c r="C32" s="21">
        <v>233189</v>
      </c>
      <c r="D32" s="21">
        <v>98506</v>
      </c>
      <c r="E32" s="21">
        <v>26718</v>
      </c>
      <c r="F32" s="21">
        <v>5537</v>
      </c>
      <c r="G32" s="21">
        <v>1311</v>
      </c>
      <c r="H32" s="21">
        <v>34383</v>
      </c>
      <c r="I32" s="21">
        <v>28974</v>
      </c>
      <c r="J32" s="21">
        <v>7515</v>
      </c>
      <c r="K32" s="21">
        <v>701</v>
      </c>
      <c r="L32" s="151">
        <v>891</v>
      </c>
      <c r="M32" s="21">
        <v>102</v>
      </c>
      <c r="N32" s="21">
        <v>2089</v>
      </c>
      <c r="O32" s="21">
        <v>12816</v>
      </c>
      <c r="P32" s="21">
        <v>0</v>
      </c>
      <c r="Q32" s="21">
        <v>441</v>
      </c>
      <c r="R32" s="21">
        <v>3762</v>
      </c>
      <c r="S32" s="21">
        <v>162</v>
      </c>
      <c r="T32" s="21">
        <v>3033</v>
      </c>
      <c r="U32" s="21">
        <v>12520</v>
      </c>
      <c r="V32" s="14">
        <f t="shared" si="3"/>
        <v>472650</v>
      </c>
      <c r="W32" s="11" t="s">
        <v>217</v>
      </c>
    </row>
    <row r="33" spans="1:23">
      <c r="A33" s="26" t="s">
        <v>18</v>
      </c>
      <c r="B33" s="27" t="s">
        <v>37</v>
      </c>
      <c r="C33" s="22">
        <f>SUM(C21:C32)</f>
        <v>3261958</v>
      </c>
      <c r="D33" s="22">
        <f t="shared" ref="D33:T33" si="4">SUM(D21:D32)</f>
        <v>1097676</v>
      </c>
      <c r="E33" s="22">
        <f t="shared" si="4"/>
        <v>392224</v>
      </c>
      <c r="F33" s="22">
        <f t="shared" si="4"/>
        <v>97411</v>
      </c>
      <c r="G33" s="22">
        <f t="shared" si="4"/>
        <v>32281</v>
      </c>
      <c r="H33" s="22">
        <f t="shared" si="4"/>
        <v>473771</v>
      </c>
      <c r="I33" s="22">
        <f t="shared" si="4"/>
        <v>411793</v>
      </c>
      <c r="J33" s="22">
        <f t="shared" si="4"/>
        <v>123753</v>
      </c>
      <c r="K33" s="22">
        <f t="shared" si="4"/>
        <v>27294</v>
      </c>
      <c r="L33" s="22">
        <f t="shared" si="4"/>
        <v>26728</v>
      </c>
      <c r="M33" s="22">
        <f t="shared" si="4"/>
        <v>4315</v>
      </c>
      <c r="N33" s="22">
        <f t="shared" si="4"/>
        <v>153963</v>
      </c>
      <c r="O33" s="22">
        <f t="shared" si="4"/>
        <v>361525</v>
      </c>
      <c r="P33" s="22">
        <f t="shared" si="4"/>
        <v>1174</v>
      </c>
      <c r="Q33" s="22">
        <f t="shared" si="4"/>
        <v>6821</v>
      </c>
      <c r="R33" s="22">
        <f t="shared" si="4"/>
        <v>71520</v>
      </c>
      <c r="S33" s="22">
        <f t="shared" si="4"/>
        <v>16048</v>
      </c>
      <c r="T33" s="22">
        <f t="shared" si="4"/>
        <v>38435</v>
      </c>
      <c r="U33" s="22">
        <f>SUM(U21:U32)</f>
        <v>158903</v>
      </c>
      <c r="V33" s="22">
        <f>SUM(C33:U33)</f>
        <v>6757593</v>
      </c>
      <c r="W33" s="11" t="s">
        <v>217</v>
      </c>
    </row>
    <row r="34" spans="1:23">
      <c r="A34" s="26" t="s">
        <v>63</v>
      </c>
      <c r="B34" s="27" t="s">
        <v>64</v>
      </c>
      <c r="C34" s="22">
        <f>SUM(C21:C32)</f>
        <v>3261958</v>
      </c>
      <c r="D34" s="22">
        <f t="shared" ref="D34:V34" si="5">SUM(D21:D32)</f>
        <v>1097676</v>
      </c>
      <c r="E34" s="22">
        <f t="shared" si="5"/>
        <v>392224</v>
      </c>
      <c r="F34" s="22">
        <f t="shared" si="5"/>
        <v>97411</v>
      </c>
      <c r="G34" s="22">
        <f t="shared" si="5"/>
        <v>32281</v>
      </c>
      <c r="H34" s="22">
        <f t="shared" si="5"/>
        <v>473771</v>
      </c>
      <c r="I34" s="22">
        <f t="shared" si="5"/>
        <v>411793</v>
      </c>
      <c r="J34" s="22">
        <f t="shared" si="5"/>
        <v>123753</v>
      </c>
      <c r="K34" s="22">
        <f t="shared" si="5"/>
        <v>27294</v>
      </c>
      <c r="L34" s="22">
        <f t="shared" si="5"/>
        <v>26728</v>
      </c>
      <c r="M34" s="22">
        <f t="shared" si="5"/>
        <v>4315</v>
      </c>
      <c r="N34" s="22">
        <f t="shared" si="5"/>
        <v>153963</v>
      </c>
      <c r="O34" s="22">
        <f t="shared" si="5"/>
        <v>361525</v>
      </c>
      <c r="P34" s="22">
        <f t="shared" si="5"/>
        <v>1174</v>
      </c>
      <c r="Q34" s="22">
        <f t="shared" si="5"/>
        <v>6821</v>
      </c>
      <c r="R34" s="22">
        <f t="shared" si="5"/>
        <v>71520</v>
      </c>
      <c r="S34" s="22">
        <f t="shared" si="5"/>
        <v>16048</v>
      </c>
      <c r="T34" s="22">
        <f t="shared" si="5"/>
        <v>38435</v>
      </c>
      <c r="U34" s="22">
        <f t="shared" si="5"/>
        <v>158903</v>
      </c>
      <c r="V34" s="22">
        <f t="shared" si="5"/>
        <v>6757593</v>
      </c>
      <c r="W34" s="11" t="s">
        <v>217</v>
      </c>
    </row>
    <row r="35" spans="1:2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</row>
    <row r="37" spans="1:23">
      <c r="A37" s="188" t="s">
        <v>73</v>
      </c>
      <c r="B37" s="189"/>
      <c r="C37" s="3" t="s">
        <v>65</v>
      </c>
      <c r="D37" s="3" t="s">
        <v>0</v>
      </c>
      <c r="E37" s="3" t="s">
        <v>1</v>
      </c>
      <c r="F37" s="3" t="s">
        <v>2</v>
      </c>
      <c r="G37" s="3" t="s">
        <v>3</v>
      </c>
      <c r="H37" s="3" t="s">
        <v>4</v>
      </c>
      <c r="I37" s="3" t="s">
        <v>66</v>
      </c>
      <c r="J37" s="3" t="s">
        <v>6</v>
      </c>
      <c r="K37" s="3" t="s">
        <v>7</v>
      </c>
      <c r="L37" s="3" t="s">
        <v>8</v>
      </c>
      <c r="M37" s="3" t="s">
        <v>9</v>
      </c>
      <c r="N37" s="3" t="s">
        <v>10</v>
      </c>
      <c r="O37" s="3" t="s">
        <v>11</v>
      </c>
      <c r="P37" s="3" t="s">
        <v>12</v>
      </c>
      <c r="Q37" s="3" t="s">
        <v>13</v>
      </c>
      <c r="R37" s="3" t="s">
        <v>14</v>
      </c>
      <c r="S37" s="3" t="s">
        <v>15</v>
      </c>
      <c r="T37" s="3" t="s">
        <v>16</v>
      </c>
      <c r="U37" s="3" t="s">
        <v>17</v>
      </c>
      <c r="V37" s="3" t="s">
        <v>18</v>
      </c>
      <c r="W37" s="30"/>
    </row>
    <row r="38" spans="1:23">
      <c r="A38" s="190" t="s">
        <v>74</v>
      </c>
      <c r="B38" s="191"/>
      <c r="C38" s="3" t="s">
        <v>67</v>
      </c>
      <c r="D38" s="3" t="s">
        <v>19</v>
      </c>
      <c r="E38" s="3" t="s">
        <v>20</v>
      </c>
      <c r="F38" s="3" t="s">
        <v>21</v>
      </c>
      <c r="G38" s="3" t="s">
        <v>22</v>
      </c>
      <c r="H38" s="3" t="s">
        <v>23</v>
      </c>
      <c r="I38" s="3" t="s">
        <v>24</v>
      </c>
      <c r="J38" s="3" t="s">
        <v>25</v>
      </c>
      <c r="K38" s="3" t="s">
        <v>26</v>
      </c>
      <c r="L38" s="3" t="s">
        <v>68</v>
      </c>
      <c r="M38" s="3" t="s">
        <v>28</v>
      </c>
      <c r="N38" s="3" t="s">
        <v>29</v>
      </c>
      <c r="O38" s="3" t="s">
        <v>30</v>
      </c>
      <c r="P38" s="3" t="s">
        <v>31</v>
      </c>
      <c r="Q38" s="3" t="s">
        <v>32</v>
      </c>
      <c r="R38" s="3" t="s">
        <v>33</v>
      </c>
      <c r="S38" s="3" t="s">
        <v>34</v>
      </c>
      <c r="T38" s="3" t="s">
        <v>35</v>
      </c>
      <c r="U38" s="3" t="s">
        <v>36</v>
      </c>
      <c r="V38" s="3" t="s">
        <v>37</v>
      </c>
      <c r="W38" s="30"/>
    </row>
    <row r="39" spans="1:23">
      <c r="A39" s="31" t="s">
        <v>38</v>
      </c>
      <c r="B39" s="31" t="s">
        <v>39</v>
      </c>
      <c r="C39" s="32">
        <f t="shared" ref="C39:V39" si="6">IF(C21=0,"",(C5/C21 -1))</f>
        <v>0.16658392310129932</v>
      </c>
      <c r="D39" s="32">
        <f t="shared" si="6"/>
        <v>0.30050467059644137</v>
      </c>
      <c r="E39" s="32">
        <f t="shared" si="6"/>
        <v>9.1917716271173067E-2</v>
      </c>
      <c r="F39" s="32">
        <f t="shared" si="6"/>
        <v>-5.2417302798982157E-2</v>
      </c>
      <c r="G39" s="32">
        <f t="shared" si="6"/>
        <v>3.0605455755156274E-2</v>
      </c>
      <c r="H39" s="32">
        <f t="shared" si="6"/>
        <v>-2.4415949411558002E-2</v>
      </c>
      <c r="I39" s="32">
        <f t="shared" si="6"/>
        <v>0.18203839618207462</v>
      </c>
      <c r="J39" s="32">
        <f t="shared" si="6"/>
        <v>-4.8013020480130231E-2</v>
      </c>
      <c r="K39" s="32">
        <f t="shared" si="6"/>
        <v>-5.494505494505475E-3</v>
      </c>
      <c r="L39" s="32">
        <f t="shared" si="6"/>
        <v>-8.3487940630797786E-2</v>
      </c>
      <c r="M39" s="32">
        <f t="shared" si="6"/>
        <v>0.24358974358974361</v>
      </c>
      <c r="N39" s="32">
        <f t="shared" si="6"/>
        <v>0.21236816874400777</v>
      </c>
      <c r="O39" s="32">
        <f t="shared" si="6"/>
        <v>1.5071164997364259</v>
      </c>
      <c r="P39" s="32" t="str">
        <f t="shared" si="6"/>
        <v/>
      </c>
      <c r="Q39" s="32">
        <f t="shared" si="6"/>
        <v>-0.32024793388429751</v>
      </c>
      <c r="R39" s="32">
        <f t="shared" si="6"/>
        <v>-4.2996742671009724E-2</v>
      </c>
      <c r="S39" s="32">
        <f t="shared" si="6"/>
        <v>-0.19215686274509802</v>
      </c>
      <c r="T39" s="32">
        <f t="shared" si="6"/>
        <v>-0.152699569393839</v>
      </c>
      <c r="U39" s="32">
        <f t="shared" si="6"/>
        <v>0.14321128909229586</v>
      </c>
      <c r="V39" s="32">
        <f t="shared" si="6"/>
        <v>0.17564726484153081</v>
      </c>
      <c r="W39" s="30"/>
    </row>
    <row r="40" spans="1:23">
      <c r="A40" s="33" t="s">
        <v>41</v>
      </c>
      <c r="B40" s="33" t="s">
        <v>42</v>
      </c>
      <c r="C40" s="34">
        <f t="shared" ref="C40:V41" si="7">IF(C22=0,"",(C6/C22 -1))</f>
        <v>0.2579375448232919</v>
      </c>
      <c r="D40" s="34">
        <f t="shared" si="7"/>
        <v>0.42992060175511915</v>
      </c>
      <c r="E40" s="34">
        <f t="shared" si="7"/>
        <v>0.17902197023387667</v>
      </c>
      <c r="F40" s="34">
        <f t="shared" si="7"/>
        <v>2.9862475442043124E-2</v>
      </c>
      <c r="G40" s="34">
        <f t="shared" si="7"/>
        <v>7.2552447552447497E-2</v>
      </c>
      <c r="H40" s="34">
        <f t="shared" si="7"/>
        <v>9.7373478539397817E-2</v>
      </c>
      <c r="I40" s="34">
        <f t="shared" si="7"/>
        <v>0.16584743536827884</v>
      </c>
      <c r="J40" s="34">
        <f t="shared" si="7"/>
        <v>0.11317899833560308</v>
      </c>
      <c r="K40" s="34">
        <f t="shared" si="7"/>
        <v>0.45196850393700783</v>
      </c>
      <c r="L40" s="34">
        <f t="shared" si="7"/>
        <v>0.29241877256317683</v>
      </c>
      <c r="M40" s="34">
        <f t="shared" si="7"/>
        <v>-0.46846846846846846</v>
      </c>
      <c r="N40" s="34">
        <f t="shared" si="7"/>
        <v>0.31595793324188381</v>
      </c>
      <c r="O40" s="34">
        <f t="shared" si="7"/>
        <v>1.5380872738330544</v>
      </c>
      <c r="P40" s="34" t="str">
        <f t="shared" si="7"/>
        <v/>
      </c>
      <c r="Q40" s="34">
        <f t="shared" si="7"/>
        <v>0.20930232558139528</v>
      </c>
      <c r="R40" s="34">
        <f t="shared" si="7"/>
        <v>8.7766675668377037E-2</v>
      </c>
      <c r="S40" s="34">
        <f t="shared" si="7"/>
        <v>0.12757201646090532</v>
      </c>
      <c r="T40" s="34">
        <f t="shared" si="7"/>
        <v>0.19105243857719101</v>
      </c>
      <c r="U40" s="34">
        <f t="shared" si="7"/>
        <v>0.50607638888888884</v>
      </c>
      <c r="V40" s="34">
        <f t="shared" si="7"/>
        <v>0.28759082754133347</v>
      </c>
      <c r="W40" s="30"/>
    </row>
    <row r="41" spans="1:23">
      <c r="A41" s="31" t="s">
        <v>69</v>
      </c>
      <c r="B41" s="31" t="s">
        <v>44</v>
      </c>
      <c r="C41" s="32">
        <f t="shared" ref="C41:V41" si="8">IF(C23=0,"",(C7/C23 -1))</f>
        <v>0.27645341093570153</v>
      </c>
      <c r="D41" s="32">
        <f t="shared" si="8"/>
        <v>0.36612330634957679</v>
      </c>
      <c r="E41" s="32">
        <f t="shared" si="8"/>
        <v>0.17176077150412206</v>
      </c>
      <c r="F41" s="32">
        <f t="shared" si="8"/>
        <v>1.4189807750991656E-2</v>
      </c>
      <c r="G41" s="32">
        <f t="shared" si="8"/>
        <v>3.8650306748466257E-2</v>
      </c>
      <c r="H41" s="32">
        <f t="shared" si="8"/>
        <v>0.195778853680457</v>
      </c>
      <c r="I41" s="32">
        <f t="shared" si="8"/>
        <v>0.25134556996963853</v>
      </c>
      <c r="J41" s="32">
        <f t="shared" si="8"/>
        <v>5.8506543494996066E-2</v>
      </c>
      <c r="K41" s="32">
        <f t="shared" si="8"/>
        <v>0.17598908594815832</v>
      </c>
      <c r="L41" s="32">
        <f t="shared" si="8"/>
        <v>1.3550135501354976E-2</v>
      </c>
      <c r="M41" s="32">
        <f t="shared" si="8"/>
        <v>0.87142857142857144</v>
      </c>
      <c r="N41" s="32">
        <f t="shared" si="8"/>
        <v>0.28119455943228866</v>
      </c>
      <c r="O41" s="32">
        <f t="shared" si="8"/>
        <v>0.98236775818639788</v>
      </c>
      <c r="P41" s="32" t="str">
        <f t="shared" si="8"/>
        <v/>
      </c>
      <c r="Q41" s="32">
        <f t="shared" si="8"/>
        <v>-5.7220708446866442E-2</v>
      </c>
      <c r="R41" s="32">
        <f t="shared" si="8"/>
        <v>0.10418143160878812</v>
      </c>
      <c r="S41" s="32">
        <f t="shared" si="8"/>
        <v>0.20915032679738554</v>
      </c>
      <c r="T41" s="32">
        <f t="shared" si="7"/>
        <v>0.11588847833389315</v>
      </c>
      <c r="U41" s="32">
        <f t="shared" si="8"/>
        <v>0.31619585687382301</v>
      </c>
      <c r="V41" s="32">
        <f t="shared" si="8"/>
        <v>0.2870507969215137</v>
      </c>
      <c r="W41" s="30"/>
    </row>
    <row r="42" spans="1:23">
      <c r="A42" s="33" t="s">
        <v>45</v>
      </c>
      <c r="B42" s="33" t="s">
        <v>46</v>
      </c>
      <c r="C42" s="34">
        <f t="shared" ref="C42:V42" si="9">IF(C24=0,"",(C8/C24 -1))</f>
        <v>1.2413246724899629E-2</v>
      </c>
      <c r="D42" s="34">
        <f t="shared" si="9"/>
        <v>0.13463346403430321</v>
      </c>
      <c r="E42" s="34">
        <f t="shared" si="9"/>
        <v>-1.44149236856983E-3</v>
      </c>
      <c r="F42" s="34">
        <f t="shared" si="9"/>
        <v>1.2453598371452435E-2</v>
      </c>
      <c r="G42" s="34">
        <f t="shared" si="9"/>
        <v>-0.20983722576079267</v>
      </c>
      <c r="H42" s="34">
        <f t="shared" si="9"/>
        <v>-3.9849587341895809E-2</v>
      </c>
      <c r="I42" s="34">
        <f t="shared" si="9"/>
        <v>4.1991479989567315E-2</v>
      </c>
      <c r="J42" s="34">
        <f t="shared" si="9"/>
        <v>0.25663458734324873</v>
      </c>
      <c r="K42" s="34">
        <f t="shared" si="9"/>
        <v>0.16760224538893342</v>
      </c>
      <c r="L42" s="34">
        <f t="shared" si="9"/>
        <v>7.8767123287671215E-2</v>
      </c>
      <c r="M42" s="34">
        <f t="shared" si="9"/>
        <v>-0.23743016759776536</v>
      </c>
      <c r="N42" s="34">
        <f t="shared" si="9"/>
        <v>0.21892775021178745</v>
      </c>
      <c r="O42" s="34">
        <f t="shared" si="9"/>
        <v>5.5542304153746613E-2</v>
      </c>
      <c r="P42" s="34">
        <f t="shared" si="9"/>
        <v>-1</v>
      </c>
      <c r="Q42" s="34">
        <f t="shared" si="9"/>
        <v>-0.28727770177838574</v>
      </c>
      <c r="R42" s="34">
        <f t="shared" si="9"/>
        <v>-0.13426853707414832</v>
      </c>
      <c r="S42" s="34">
        <f t="shared" si="9"/>
        <v>-5.043859649122806E-2</v>
      </c>
      <c r="T42" s="34">
        <f t="shared" si="9"/>
        <v>0.19708994708994698</v>
      </c>
      <c r="U42" s="34">
        <f t="shared" si="9"/>
        <v>0.14871522777230339</v>
      </c>
      <c r="V42" s="34">
        <f t="shared" si="9"/>
        <v>4.1073575830452347E-2</v>
      </c>
      <c r="W42" s="30"/>
    </row>
    <row r="43" spans="1:23">
      <c r="A43" s="31" t="s">
        <v>47</v>
      </c>
      <c r="B43" s="31" t="s">
        <v>48</v>
      </c>
      <c r="C43" s="32">
        <f t="shared" ref="C43:V43" si="10">IF(C25=0,"",(C9/C25 -1))</f>
        <v>0.15673653268802279</v>
      </c>
      <c r="D43" s="32">
        <f t="shared" si="10"/>
        <v>0.20880382992756341</v>
      </c>
      <c r="E43" s="32">
        <f t="shared" si="10"/>
        <v>1.0310179117518636E-2</v>
      </c>
      <c r="F43" s="32">
        <f t="shared" si="10"/>
        <v>-8.5177254342136521E-2</v>
      </c>
      <c r="G43" s="32">
        <f t="shared" si="10"/>
        <v>-0.15564635958395245</v>
      </c>
      <c r="H43" s="32">
        <f t="shared" si="10"/>
        <v>6.7734744371769517E-2</v>
      </c>
      <c r="I43" s="32">
        <f t="shared" si="10"/>
        <v>8.2013426719753646E-2</v>
      </c>
      <c r="J43" s="32">
        <f t="shared" si="10"/>
        <v>0.13622740895468177</v>
      </c>
      <c r="K43" s="32">
        <f t="shared" si="10"/>
        <v>0.32351521004345729</v>
      </c>
      <c r="L43" s="32">
        <f t="shared" si="10"/>
        <v>0.2435207823960881</v>
      </c>
      <c r="M43" s="32">
        <f t="shared" si="10"/>
        <v>2.1128205128205129</v>
      </c>
      <c r="N43" s="32">
        <f t="shared" si="10"/>
        <v>-3.6576489142302604E-2</v>
      </c>
      <c r="O43" s="32">
        <f t="shared" si="10"/>
        <v>0.11855360276969673</v>
      </c>
      <c r="P43" s="32">
        <f t="shared" si="10"/>
        <v>-1</v>
      </c>
      <c r="Q43" s="32">
        <f t="shared" si="10"/>
        <v>4.2345276872964188E-2</v>
      </c>
      <c r="R43" s="32">
        <f t="shared" si="10"/>
        <v>0.18250630782169885</v>
      </c>
      <c r="S43" s="32">
        <f t="shared" si="10"/>
        <v>-7.5546719681908514E-2</v>
      </c>
      <c r="T43" s="32">
        <f t="shared" si="10"/>
        <v>0.14809016906700068</v>
      </c>
      <c r="U43" s="32">
        <f t="shared" si="10"/>
        <v>-7.6075550891920307E-2</v>
      </c>
      <c r="V43" s="32">
        <f t="shared" si="10"/>
        <v>0.12770649558941449</v>
      </c>
      <c r="W43" s="30"/>
    </row>
    <row r="44" spans="1:23">
      <c r="A44" s="35" t="s">
        <v>49</v>
      </c>
      <c r="B44" s="35" t="s">
        <v>50</v>
      </c>
      <c r="C44" s="34">
        <f t="shared" ref="C44:V44" si="11">IF(C26=0,"",(C10/C26 -1))</f>
        <v>2.9809752256788613E-2</v>
      </c>
      <c r="D44" s="34">
        <f t="shared" si="11"/>
        <v>6.8725455194573293E-2</v>
      </c>
      <c r="E44" s="34">
        <f t="shared" si="11"/>
        <v>-2.1854927150242842E-2</v>
      </c>
      <c r="F44" s="34">
        <f t="shared" si="11"/>
        <v>6.0804289544236001E-2</v>
      </c>
      <c r="G44" s="34">
        <f t="shared" si="11"/>
        <v>-2.3709902370990243E-2</v>
      </c>
      <c r="H44" s="34">
        <f t="shared" si="11"/>
        <v>0.10825749915739813</v>
      </c>
      <c r="I44" s="34">
        <f t="shared" si="11"/>
        <v>4.5565478585029684E-2</v>
      </c>
      <c r="J44" s="34">
        <f t="shared" si="11"/>
        <v>0.28186067897923217</v>
      </c>
      <c r="K44" s="34">
        <f t="shared" si="11"/>
        <v>1.098039215686275E-2</v>
      </c>
      <c r="L44" s="34">
        <f t="shared" si="11"/>
        <v>0.26597805035506772</v>
      </c>
      <c r="M44" s="34">
        <f t="shared" si="11"/>
        <v>0.40536723163841804</v>
      </c>
      <c r="N44" s="34">
        <f t="shared" si="11"/>
        <v>-1.9183263856723753E-2</v>
      </c>
      <c r="O44" s="34">
        <f t="shared" si="11"/>
        <v>6.4103064610579796E-2</v>
      </c>
      <c r="P44" s="34">
        <f t="shared" si="11"/>
        <v>-1</v>
      </c>
      <c r="Q44" s="34">
        <f t="shared" si="11"/>
        <v>-8.9644513137557946E-2</v>
      </c>
      <c r="R44" s="34">
        <f t="shared" si="11"/>
        <v>8.8904016337644665E-2</v>
      </c>
      <c r="S44" s="34">
        <f t="shared" si="11"/>
        <v>1.0771208226221081</v>
      </c>
      <c r="T44" s="34">
        <f t="shared" si="11"/>
        <v>0.12619669277632717</v>
      </c>
      <c r="U44" s="34">
        <f t="shared" si="11"/>
        <v>8.5609724219055661E-3</v>
      </c>
      <c r="V44" s="34">
        <f t="shared" si="11"/>
        <v>4.8178308168006279E-2</v>
      </c>
      <c r="W44" s="30"/>
    </row>
    <row r="45" spans="1:23">
      <c r="A45" s="31" t="s">
        <v>51</v>
      </c>
      <c r="B45" s="31" t="s">
        <v>52</v>
      </c>
      <c r="C45" s="32">
        <f t="shared" ref="C45:V45" si="12">IF(C27=0,"",(C11/C27 -1))</f>
        <v>9.5216890118964725E-2</v>
      </c>
      <c r="D45" s="32">
        <f t="shared" si="12"/>
        <v>0.12664452076647326</v>
      </c>
      <c r="E45" s="32">
        <f t="shared" si="12"/>
        <v>-5.833225430532174E-2</v>
      </c>
      <c r="F45" s="32">
        <f t="shared" si="12"/>
        <v>0.1300947187141217</v>
      </c>
      <c r="G45" s="32">
        <f t="shared" si="12"/>
        <v>-7.5707588122937985E-2</v>
      </c>
      <c r="H45" s="32">
        <f t="shared" si="12"/>
        <v>0.16906077348066306</v>
      </c>
      <c r="I45" s="32">
        <f t="shared" si="12"/>
        <v>-7.9931358381503115E-3</v>
      </c>
      <c r="J45" s="32">
        <f t="shared" si="12"/>
        <v>0.30797997084363304</v>
      </c>
      <c r="K45" s="32">
        <f t="shared" si="12"/>
        <v>1.7024174327545216E-2</v>
      </c>
      <c r="L45" s="32">
        <f t="shared" si="12"/>
        <v>0.33228141822907009</v>
      </c>
      <c r="M45" s="32">
        <f t="shared" si="12"/>
        <v>1.3571428571428572</v>
      </c>
      <c r="N45" s="32">
        <f t="shared" si="12"/>
        <v>7.9362647464378266E-3</v>
      </c>
      <c r="O45" s="32">
        <f t="shared" si="12"/>
        <v>4.5969100360435444E-2</v>
      </c>
      <c r="P45" s="32">
        <f t="shared" si="12"/>
        <v>-1</v>
      </c>
      <c r="Q45" s="32">
        <f t="shared" si="12"/>
        <v>-6.7105263157894779E-2</v>
      </c>
      <c r="R45" s="32">
        <f t="shared" si="12"/>
        <v>8.7280248190279242E-2</v>
      </c>
      <c r="S45" s="32">
        <f t="shared" si="12"/>
        <v>1.8867924528301887</v>
      </c>
      <c r="T45" s="32">
        <f t="shared" si="12"/>
        <v>0.18916181311724478</v>
      </c>
      <c r="U45" s="32">
        <f t="shared" si="12"/>
        <v>9.3580273734521047E-2</v>
      </c>
      <c r="V45" s="32">
        <f t="shared" si="12"/>
        <v>9.2138187206001199E-2</v>
      </c>
      <c r="W45" s="30"/>
    </row>
    <row r="46" spans="1:23">
      <c r="A46" s="35" t="s">
        <v>53</v>
      </c>
      <c r="B46" s="35" t="s">
        <v>54</v>
      </c>
      <c r="C46" s="34">
        <f t="shared" ref="C46:V46" si="13">IF(C28=0,"",(C12/C28 -1))</f>
        <v>0.11382258064516138</v>
      </c>
      <c r="D46" s="34">
        <f t="shared" si="13"/>
        <v>8.8504482132610862E-2</v>
      </c>
      <c r="E46" s="34">
        <f t="shared" si="13"/>
        <v>-4.7767070769868414E-2</v>
      </c>
      <c r="F46" s="34">
        <f t="shared" si="13"/>
        <v>5.1530891197375528E-2</v>
      </c>
      <c r="G46" s="34">
        <f t="shared" si="13"/>
        <v>-0.15064053094613361</v>
      </c>
      <c r="H46" s="34">
        <f t="shared" si="13"/>
        <v>0.14848924870208657</v>
      </c>
      <c r="I46" s="34">
        <f t="shared" si="13"/>
        <v>-0.12222594835578882</v>
      </c>
      <c r="J46" s="34">
        <f t="shared" si="13"/>
        <v>0.15250905964007133</v>
      </c>
      <c r="K46" s="34">
        <f t="shared" si="13"/>
        <v>-5.1118210862619806E-2</v>
      </c>
      <c r="L46" s="34">
        <f t="shared" si="13"/>
        <v>0.32024495677233422</v>
      </c>
      <c r="M46" s="34">
        <f t="shared" si="13"/>
        <v>1.2166998011928429</v>
      </c>
      <c r="N46" s="34">
        <f t="shared" si="13"/>
        <v>0.24671566834070568</v>
      </c>
      <c r="O46" s="34">
        <f t="shared" si="13"/>
        <v>4.2436110839126684E-2</v>
      </c>
      <c r="P46" s="34">
        <f t="shared" si="13"/>
        <v>-1</v>
      </c>
      <c r="Q46" s="34">
        <f t="shared" si="13"/>
        <v>-0.11674528301886788</v>
      </c>
      <c r="R46" s="34">
        <f t="shared" si="13"/>
        <v>-2.3859861069163379E-2</v>
      </c>
      <c r="S46" s="34">
        <f t="shared" si="13"/>
        <v>-9.7720445308358328E-2</v>
      </c>
      <c r="T46" s="34">
        <f t="shared" si="13"/>
        <v>6.1937244201909936E-2</v>
      </c>
      <c r="U46" s="34">
        <f t="shared" si="13"/>
        <v>2.3069842365665671E-2</v>
      </c>
      <c r="V46" s="34">
        <f t="shared" si="13"/>
        <v>8.1256953705587387E-2</v>
      </c>
      <c r="W46" s="30"/>
    </row>
    <row r="47" spans="1:23">
      <c r="A47" s="31" t="s">
        <v>55</v>
      </c>
      <c r="B47" s="31" t="s">
        <v>56</v>
      </c>
      <c r="C47" s="32">
        <f t="shared" ref="C47:V48" si="14">IF(C29=0,"",(C13/C29 -1))</f>
        <v>0.13405888704146007</v>
      </c>
      <c r="D47" s="32">
        <f t="shared" si="14"/>
        <v>0.14229412357625248</v>
      </c>
      <c r="E47" s="32">
        <f t="shared" si="14"/>
        <v>8.2322801024765191E-2</v>
      </c>
      <c r="F47" s="32">
        <f t="shared" si="14"/>
        <v>0.14620324896108805</v>
      </c>
      <c r="G47" s="32">
        <f t="shared" si="14"/>
        <v>5.0937389458790339E-2</v>
      </c>
      <c r="H47" s="32">
        <f t="shared" si="14"/>
        <v>0.25286637481759433</v>
      </c>
      <c r="I47" s="32">
        <f t="shared" si="14"/>
        <v>6.8149697552150945E-2</v>
      </c>
      <c r="J47" s="32">
        <f t="shared" si="14"/>
        <v>0.30753101520181714</v>
      </c>
      <c r="K47" s="32">
        <f t="shared" si="14"/>
        <v>3.5141973573235896E-2</v>
      </c>
      <c r="L47" s="32">
        <f t="shared" si="14"/>
        <v>0.51108471892319884</v>
      </c>
      <c r="M47" s="32">
        <f t="shared" si="14"/>
        <v>1.6094276094276094</v>
      </c>
      <c r="N47" s="32">
        <f t="shared" si="14"/>
        <v>-9.7870456892735769E-3</v>
      </c>
      <c r="O47" s="32">
        <f t="shared" si="14"/>
        <v>0.11423475282242546</v>
      </c>
      <c r="P47" s="32">
        <f t="shared" si="14"/>
        <v>-1</v>
      </c>
      <c r="Q47" s="32">
        <f t="shared" si="14"/>
        <v>-7.118644067796609E-2</v>
      </c>
      <c r="R47" s="32">
        <f t="shared" si="14"/>
        <v>4.6326397919375761E-2</v>
      </c>
      <c r="S47" s="32">
        <f t="shared" si="14"/>
        <v>3.429355281207136E-2</v>
      </c>
      <c r="T47" s="32">
        <f t="shared" si="14"/>
        <v>7.5405007363770205E-2</v>
      </c>
      <c r="U47" s="32">
        <f t="shared" si="14"/>
        <v>-3.2339707536557905E-2</v>
      </c>
      <c r="V47" s="32">
        <f t="shared" si="14"/>
        <v>0.13037031550881362</v>
      </c>
      <c r="W47" s="30"/>
    </row>
    <row r="48" spans="1:23">
      <c r="A48" s="35" t="s">
        <v>57</v>
      </c>
      <c r="B48" s="35" t="s">
        <v>58</v>
      </c>
      <c r="C48" s="34">
        <f t="shared" ref="C48:V48" si="15">IF(C30=0,"",(C14/C30 -1))</f>
        <v>8.46672530049839E-2</v>
      </c>
      <c r="D48" s="34">
        <f t="shared" si="15"/>
        <v>0.11800733278004816</v>
      </c>
      <c r="E48" s="34">
        <f t="shared" si="15"/>
        <v>8.3558699119339774E-2</v>
      </c>
      <c r="F48" s="34">
        <f t="shared" si="15"/>
        <v>0.11940534556381466</v>
      </c>
      <c r="G48" s="34">
        <f t="shared" si="15"/>
        <v>-0.49562982005141387</v>
      </c>
      <c r="H48" s="34">
        <f t="shared" si="15"/>
        <v>0.1994403185878808</v>
      </c>
      <c r="I48" s="34">
        <f t="shared" si="14"/>
        <v>3.1810418445772815E-2</v>
      </c>
      <c r="J48" s="34">
        <f t="shared" si="15"/>
        <v>0.19892893004574352</v>
      </c>
      <c r="K48" s="34">
        <f t="shared" si="15"/>
        <v>1.3464</v>
      </c>
      <c r="L48" s="34">
        <f t="shared" si="15"/>
        <v>0.11956521739130443</v>
      </c>
      <c r="M48" s="34">
        <f t="shared" si="15"/>
        <v>0.92405063291139244</v>
      </c>
      <c r="N48" s="34">
        <f t="shared" si="15"/>
        <v>1.0632974731048295E-2</v>
      </c>
      <c r="O48" s="34">
        <f t="shared" si="15"/>
        <v>0.18510827647582317</v>
      </c>
      <c r="P48" s="34">
        <f t="shared" si="15"/>
        <v>0.16546762589928066</v>
      </c>
      <c r="Q48" s="34">
        <f t="shared" si="15"/>
        <v>-0.41728395061728396</v>
      </c>
      <c r="R48" s="34">
        <f t="shared" si="15"/>
        <v>-1.2485811577752526E-2</v>
      </c>
      <c r="S48" s="34">
        <f t="shared" si="15"/>
        <v>0.11132075471698122</v>
      </c>
      <c r="T48" s="34">
        <f t="shared" si="15"/>
        <v>0.13958964009418096</v>
      </c>
      <c r="U48" s="34">
        <f t="shared" si="15"/>
        <v>-0.12602675428303212</v>
      </c>
      <c r="V48" s="34">
        <f t="shared" si="15"/>
        <v>9.6317290483161955E-2</v>
      </c>
      <c r="W48" s="30"/>
    </row>
    <row r="49" spans="1:23">
      <c r="A49" s="31" t="s">
        <v>59</v>
      </c>
      <c r="B49" s="31" t="s">
        <v>60</v>
      </c>
      <c r="C49" s="32">
        <f t="shared" ref="C49:V49" si="16">IF(C31=0,"",(C15/C31 -1))</f>
        <v>3.2797357007429362E-2</v>
      </c>
      <c r="D49" s="32">
        <f t="shared" si="16"/>
        <v>0.13469559279298204</v>
      </c>
      <c r="E49" s="32">
        <f t="shared" si="16"/>
        <v>-1.2425149700598825E-2</v>
      </c>
      <c r="F49" s="32">
        <f t="shared" si="16"/>
        <v>1.8631248847076121E-2</v>
      </c>
      <c r="G49" s="32">
        <f t="shared" si="16"/>
        <v>-2.8527370855821133E-2</v>
      </c>
      <c r="H49" s="32">
        <f t="shared" si="16"/>
        <v>0.1488100427164154</v>
      </c>
      <c r="I49" s="32">
        <f t="shared" si="16"/>
        <v>6.2303231151615623E-2</v>
      </c>
      <c r="J49" s="32">
        <f t="shared" si="16"/>
        <v>1.0460251046025215E-2</v>
      </c>
      <c r="K49" s="32">
        <f t="shared" si="16"/>
        <v>0.86639118457300279</v>
      </c>
      <c r="L49" s="32">
        <f t="shared" si="16"/>
        <v>0.10717896865520737</v>
      </c>
      <c r="M49" s="32">
        <f t="shared" si="16"/>
        <v>-0.26415094339622647</v>
      </c>
      <c r="N49" s="32">
        <f t="shared" si="16"/>
        <v>1.3414923016186342</v>
      </c>
      <c r="O49" s="32">
        <f t="shared" si="16"/>
        <v>1.7063806447681129E-2</v>
      </c>
      <c r="P49" s="32" t="str">
        <f t="shared" si="16"/>
        <v/>
      </c>
      <c r="Q49" s="32">
        <f t="shared" si="16"/>
        <v>1.4760147601476015</v>
      </c>
      <c r="R49" s="32">
        <f t="shared" si="16"/>
        <v>3.6826551488974735E-2</v>
      </c>
      <c r="S49" s="32">
        <f t="shared" si="16"/>
        <v>0.68686868686868685</v>
      </c>
      <c r="T49" s="32">
        <f t="shared" si="16"/>
        <v>-0.14215039577836408</v>
      </c>
      <c r="U49" s="32">
        <f t="shared" si="16"/>
        <v>-6.6650759564145345E-2</v>
      </c>
      <c r="V49" s="32">
        <f t="shared" si="16"/>
        <v>6.4619616911017141E-2</v>
      </c>
      <c r="W49" s="30"/>
    </row>
    <row r="50" spans="1:23">
      <c r="A50" s="35" t="s">
        <v>61</v>
      </c>
      <c r="B50" s="35" t="s">
        <v>62</v>
      </c>
      <c r="C50" s="34">
        <f t="shared" ref="C50:V50" si="17">IF(C32=0,"",(C16/C32 -1))</f>
        <v>8.4536577625874187E-2</v>
      </c>
      <c r="D50" s="34">
        <f t="shared" si="17"/>
        <v>0.13806265608186297</v>
      </c>
      <c r="E50" s="34">
        <f t="shared" si="17"/>
        <v>7.2011378097162959E-2</v>
      </c>
      <c r="F50" s="34">
        <f t="shared" si="17"/>
        <v>7.3866714827523827E-2</v>
      </c>
      <c r="G50" s="34">
        <f t="shared" si="17"/>
        <v>-3.585049580472921E-2</v>
      </c>
      <c r="H50" s="34">
        <f t="shared" si="17"/>
        <v>0.23008463484861696</v>
      </c>
      <c r="I50" s="34">
        <f t="shared" si="17"/>
        <v>0.14871954165803825</v>
      </c>
      <c r="J50" s="34">
        <f t="shared" si="17"/>
        <v>0.12801064537591489</v>
      </c>
      <c r="K50" s="34">
        <f t="shared" si="17"/>
        <v>1.8459343794579173</v>
      </c>
      <c r="L50" s="34">
        <f t="shared" si="17"/>
        <v>0.25364758698092027</v>
      </c>
      <c r="M50" s="34">
        <f t="shared" si="17"/>
        <v>0.67647058823529416</v>
      </c>
      <c r="N50" s="34">
        <f t="shared" si="17"/>
        <v>1.3279080899952129</v>
      </c>
      <c r="O50" s="34">
        <f t="shared" si="17"/>
        <v>0.1281210986267165</v>
      </c>
      <c r="P50" s="34" t="str">
        <f t="shared" si="17"/>
        <v/>
      </c>
      <c r="Q50" s="34">
        <f t="shared" si="17"/>
        <v>0.75963718820861681</v>
      </c>
      <c r="R50" s="34">
        <f t="shared" si="17"/>
        <v>0.26847421584263698</v>
      </c>
      <c r="S50" s="34">
        <f t="shared" si="17"/>
        <v>1.1790123456790123</v>
      </c>
      <c r="T50" s="34">
        <f t="shared" si="17"/>
        <v>-0.11638641608968014</v>
      </c>
      <c r="U50" s="34">
        <f t="shared" si="17"/>
        <v>-2.7396166134185274E-2</v>
      </c>
      <c r="V50" s="34">
        <f t="shared" si="17"/>
        <v>0.11768962234211355</v>
      </c>
      <c r="W50" s="30"/>
    </row>
    <row r="51" spans="1:23">
      <c r="A51" s="26" t="s">
        <v>63</v>
      </c>
      <c r="B51" s="27" t="s">
        <v>64</v>
      </c>
      <c r="C51" s="37">
        <f>IF(C34=0,"",(C17/C34-1))</f>
        <v>0.11166575412681579</v>
      </c>
      <c r="D51" s="37">
        <f t="shared" ref="D51:V51" si="18">IF(D34=0,"",(D17/D34-1))</f>
        <v>0.17670696999843316</v>
      </c>
      <c r="E51" s="37">
        <f t="shared" si="18"/>
        <v>3.0304111936036549E-2</v>
      </c>
      <c r="F51" s="37">
        <f t="shared" si="18"/>
        <v>5.0138074755417872E-2</v>
      </c>
      <c r="G51" s="37">
        <f t="shared" si="18"/>
        <v>-9.9253430810693599E-2</v>
      </c>
      <c r="H51" s="37">
        <f t="shared" si="18"/>
        <v>0.13086280080460821</v>
      </c>
      <c r="I51" s="37">
        <f t="shared" si="18"/>
        <v>6.2660122925839001E-2</v>
      </c>
      <c r="J51" s="37">
        <f t="shared" si="18"/>
        <v>0.18064208544439331</v>
      </c>
      <c r="K51" s="37">
        <f t="shared" si="18"/>
        <v>0.17806111233238076</v>
      </c>
      <c r="L51" s="37">
        <f t="shared" si="18"/>
        <v>0.26171056569889251</v>
      </c>
      <c r="M51" s="37">
        <f t="shared" si="18"/>
        <v>0.97798377752027821</v>
      </c>
      <c r="N51" s="37">
        <f t="shared" si="18"/>
        <v>0.10735696238706693</v>
      </c>
      <c r="O51" s="37">
        <f t="shared" si="18"/>
        <v>0.16075513449968892</v>
      </c>
      <c r="P51" s="37">
        <f t="shared" si="18"/>
        <v>-0.86201022146507666</v>
      </c>
      <c r="Q51" s="37">
        <f t="shared" si="18"/>
        <v>-2.3310365049112991E-2</v>
      </c>
      <c r="R51" s="37">
        <f t="shared" si="18"/>
        <v>4.8000559284116395E-2</v>
      </c>
      <c r="S51" s="37">
        <f t="shared" si="18"/>
        <v>0.30502243270189422</v>
      </c>
      <c r="T51" s="37">
        <f t="shared" si="18"/>
        <v>7.2069728112397646E-2</v>
      </c>
      <c r="U51" s="37">
        <f t="shared" si="18"/>
        <v>5.5952373460538718E-2</v>
      </c>
      <c r="V51" s="37">
        <f t="shared" si="18"/>
        <v>0.11712424823454159</v>
      </c>
      <c r="W51" s="38"/>
    </row>
    <row r="52" spans="1:23" hidden="1">
      <c r="A52" s="26" t="s">
        <v>63</v>
      </c>
      <c r="B52" s="27" t="s">
        <v>64</v>
      </c>
      <c r="C52" s="37">
        <f t="shared" ref="C52:V52" si="19">C17/C34-1</f>
        <v>0.11166575412681579</v>
      </c>
      <c r="D52" s="37">
        <f t="shared" si="19"/>
        <v>0.17670696999843316</v>
      </c>
      <c r="E52" s="37">
        <f t="shared" si="19"/>
        <v>3.0304111936036549E-2</v>
      </c>
      <c r="F52" s="37">
        <f t="shared" si="19"/>
        <v>5.0138074755417872E-2</v>
      </c>
      <c r="G52" s="37">
        <f t="shared" si="19"/>
        <v>-9.9253430810693599E-2</v>
      </c>
      <c r="H52" s="37">
        <f t="shared" si="19"/>
        <v>0.13086280080460821</v>
      </c>
      <c r="I52" s="37">
        <f t="shared" si="19"/>
        <v>6.2660122925839001E-2</v>
      </c>
      <c r="J52" s="37">
        <f t="shared" si="19"/>
        <v>0.18064208544439331</v>
      </c>
      <c r="K52" s="37">
        <f t="shared" si="19"/>
        <v>0.17806111233238076</v>
      </c>
      <c r="L52" s="37">
        <f t="shared" si="19"/>
        <v>0.26171056569889251</v>
      </c>
      <c r="M52" s="37">
        <f t="shared" si="19"/>
        <v>0.97798377752027821</v>
      </c>
      <c r="N52" s="37">
        <f t="shared" si="19"/>
        <v>0.10735696238706693</v>
      </c>
      <c r="O52" s="37">
        <f t="shared" si="19"/>
        <v>0.16075513449968892</v>
      </c>
      <c r="P52" s="37">
        <f t="shared" si="19"/>
        <v>-0.86201022146507666</v>
      </c>
      <c r="Q52" s="37">
        <f t="shared" si="19"/>
        <v>-2.3310365049112991E-2</v>
      </c>
      <c r="R52" s="37">
        <f t="shared" si="19"/>
        <v>4.8000559284116395E-2</v>
      </c>
      <c r="S52" s="37">
        <f t="shared" si="19"/>
        <v>0.30502243270189422</v>
      </c>
      <c r="T52" s="37">
        <f t="shared" si="19"/>
        <v>7.2069728112397646E-2</v>
      </c>
      <c r="U52" s="37">
        <f t="shared" si="19"/>
        <v>5.5952373460538718E-2</v>
      </c>
      <c r="V52" s="37">
        <f t="shared" si="19"/>
        <v>0.11712424823454159</v>
      </c>
      <c r="W52" s="38"/>
    </row>
    <row r="53" spans="1:2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>
      <c r="A54" s="205" t="s">
        <v>195</v>
      </c>
      <c r="B54" s="216"/>
      <c r="C54" s="213" t="s">
        <v>75</v>
      </c>
      <c r="D54" s="221"/>
      <c r="E54" s="222"/>
      <c r="F54" s="213" t="s">
        <v>76</v>
      </c>
      <c r="G54" s="214"/>
      <c r="H54" s="215"/>
      <c r="I54" s="213" t="s">
        <v>77</v>
      </c>
      <c r="J54" s="214"/>
      <c r="K54" s="215"/>
      <c r="L54" s="213" t="s">
        <v>78</v>
      </c>
      <c r="M54" s="214"/>
      <c r="N54" s="215"/>
      <c r="O54" s="213" t="s">
        <v>79</v>
      </c>
      <c r="P54" s="214"/>
      <c r="Q54" s="215"/>
      <c r="R54" s="213" t="s">
        <v>80</v>
      </c>
      <c r="S54" s="214"/>
      <c r="T54" s="215"/>
      <c r="U54" s="213" t="s">
        <v>81</v>
      </c>
      <c r="V54" s="214"/>
      <c r="W54" s="215"/>
    </row>
    <row r="55" spans="1:23">
      <c r="A55" s="217"/>
      <c r="B55" s="218"/>
      <c r="C55" s="213" t="s">
        <v>82</v>
      </c>
      <c r="D55" s="221"/>
      <c r="E55" s="222"/>
      <c r="F55" s="213" t="s">
        <v>83</v>
      </c>
      <c r="G55" s="214"/>
      <c r="H55" s="215"/>
      <c r="I55" s="213" t="s">
        <v>84</v>
      </c>
      <c r="J55" s="214"/>
      <c r="K55" s="215"/>
      <c r="L55" s="213" t="s">
        <v>85</v>
      </c>
      <c r="M55" s="214"/>
      <c r="N55" s="215"/>
      <c r="O55" s="213" t="s">
        <v>86</v>
      </c>
      <c r="P55" s="214"/>
      <c r="Q55" s="215"/>
      <c r="R55" s="213" t="s">
        <v>87</v>
      </c>
      <c r="S55" s="214"/>
      <c r="T55" s="215"/>
      <c r="U55" s="213" t="s">
        <v>88</v>
      </c>
      <c r="V55" s="214"/>
      <c r="W55" s="215"/>
    </row>
    <row r="56" spans="1:23">
      <c r="A56" s="219"/>
      <c r="B56" s="220"/>
      <c r="C56" s="39">
        <v>2016</v>
      </c>
      <c r="D56" s="39">
        <v>2015</v>
      </c>
      <c r="E56" s="39" t="s">
        <v>196</v>
      </c>
      <c r="F56" s="39">
        <v>2016</v>
      </c>
      <c r="G56" s="39">
        <v>2015</v>
      </c>
      <c r="H56" s="39" t="s">
        <v>196</v>
      </c>
      <c r="I56" s="39">
        <v>2016</v>
      </c>
      <c r="J56" s="39">
        <v>2015</v>
      </c>
      <c r="K56" s="39" t="s">
        <v>196</v>
      </c>
      <c r="L56" s="39">
        <v>2016</v>
      </c>
      <c r="M56" s="39">
        <v>2015</v>
      </c>
      <c r="N56" s="39" t="s">
        <v>196</v>
      </c>
      <c r="O56" s="39">
        <v>2016</v>
      </c>
      <c r="P56" s="39">
        <v>2015</v>
      </c>
      <c r="Q56" s="39" t="s">
        <v>196</v>
      </c>
      <c r="R56" s="39">
        <v>2016</v>
      </c>
      <c r="S56" s="39">
        <v>2015</v>
      </c>
      <c r="T56" s="39" t="s">
        <v>196</v>
      </c>
      <c r="U56" s="39">
        <v>2016</v>
      </c>
      <c r="V56" s="39">
        <v>2015</v>
      </c>
      <c r="W56" s="39" t="s">
        <v>196</v>
      </c>
    </row>
    <row r="57" spans="1:23">
      <c r="A57" s="31" t="s">
        <v>38</v>
      </c>
      <c r="B57" s="31" t="s">
        <v>39</v>
      </c>
      <c r="C57" s="40">
        <f t="shared" ref="C57:C68" si="20">V5-C5</f>
        <v>241012</v>
      </c>
      <c r="D57" s="40">
        <f t="shared" ref="D57:D68" si="21">V21-C21</f>
        <v>203544</v>
      </c>
      <c r="E57" s="32">
        <f>IF(D57=0,"",(C57-D57)/D57)</f>
        <v>0.18407813544000315</v>
      </c>
      <c r="F57" s="40">
        <f t="shared" ref="F57:F68" si="22">E5+F5+G5</f>
        <v>34790</v>
      </c>
      <c r="G57" s="40">
        <f t="shared" ref="G57:G68" si="23">E21+F21+G21</f>
        <v>32725</v>
      </c>
      <c r="H57" s="32">
        <f t="shared" ref="H57:H69" si="24">IF(G57=0,"",(F57-G57)/G57)</f>
        <v>6.310160427807486E-2</v>
      </c>
      <c r="I57" s="40">
        <f t="shared" ref="I57:I68" si="25">SUM(H5+I5)</f>
        <v>66018</v>
      </c>
      <c r="J57" s="40">
        <f t="shared" ref="J57:J68" si="26">H21+I21</f>
        <v>61817</v>
      </c>
      <c r="K57" s="32">
        <f>IF(J57=0,"",(I57-J57)/J57)</f>
        <v>6.7958652150702875E-2</v>
      </c>
      <c r="L57" s="40">
        <f t="shared" ref="L57:L68" si="27">SUM(J5+L5+M5+K5)</f>
        <v>8828</v>
      </c>
      <c r="M57" s="40">
        <f t="shared" ref="M57:M68" si="28">J21+K21+L21+M21</f>
        <v>9257</v>
      </c>
      <c r="N57" s="32">
        <f>IF(M57=0,"",(L57-M57)/M57)</f>
        <v>-4.6343307767095172E-2</v>
      </c>
      <c r="O57" s="40">
        <f t="shared" ref="O57:O68" si="29">SUM(N5+O5)</f>
        <v>16797</v>
      </c>
      <c r="P57" s="40">
        <f t="shared" ref="P57:P68" si="30">N21+O21</f>
        <v>7777</v>
      </c>
      <c r="Q57" s="32">
        <f>IF(P57=0,"",(O57-P57)/P57)</f>
        <v>1.1598302687411599</v>
      </c>
      <c r="R57" s="40">
        <f t="shared" ref="R57:R68" si="31">SUM(Q5+P5)</f>
        <v>329</v>
      </c>
      <c r="S57" s="40">
        <f t="shared" ref="S57:S68" si="32">P21+Q21</f>
        <v>484</v>
      </c>
      <c r="T57" s="32">
        <f>IF(S57=0,"",(R57-S57)/S57)</f>
        <v>-0.32024793388429751</v>
      </c>
      <c r="U57" s="40">
        <f t="shared" ref="U57:U68" si="33">SUM(R5:U5)</f>
        <v>19161</v>
      </c>
      <c r="V57" s="40">
        <f>SUM(R21:U21)</f>
        <v>18367</v>
      </c>
      <c r="W57" s="32">
        <f>IF(V57=0,"",(U57-V57)/V57)</f>
        <v>4.3229705449991836E-2</v>
      </c>
    </row>
    <row r="58" spans="1:23">
      <c r="A58" s="41" t="s">
        <v>41</v>
      </c>
      <c r="B58" s="41" t="s">
        <v>42</v>
      </c>
      <c r="C58" s="42">
        <f t="shared" si="20"/>
        <v>246685</v>
      </c>
      <c r="D58" s="42">
        <f t="shared" si="21"/>
        <v>187444</v>
      </c>
      <c r="E58" s="34">
        <f t="shared" ref="E58:E68" si="34">IF(D58=0,"",(C58-D58)/D58)</f>
        <v>0.31604639252256672</v>
      </c>
      <c r="F58" s="42">
        <f t="shared" si="22"/>
        <v>31423</v>
      </c>
      <c r="G58" s="42">
        <f t="shared" si="23"/>
        <v>27399</v>
      </c>
      <c r="H58" s="34">
        <f t="shared" si="24"/>
        <v>0.14686667396620315</v>
      </c>
      <c r="I58" s="42">
        <f t="shared" si="25"/>
        <v>63618</v>
      </c>
      <c r="J58" s="42">
        <f t="shared" si="26"/>
        <v>56310</v>
      </c>
      <c r="K58" s="34">
        <f t="shared" ref="K58:K69" si="35">IF(J58=0,"",(I58-J58)/J58)</f>
        <v>0.12978156632924881</v>
      </c>
      <c r="L58" s="42">
        <f t="shared" si="27"/>
        <v>9412</v>
      </c>
      <c r="M58" s="42">
        <f t="shared" si="28"/>
        <v>8186</v>
      </c>
      <c r="N58" s="34">
        <f t="shared" ref="N58:N69" si="36">IF(M58=0,"",(L58-M58)/M58)</f>
        <v>0.14976789640850233</v>
      </c>
      <c r="O58" s="42">
        <f t="shared" si="29"/>
        <v>19571</v>
      </c>
      <c r="P58" s="42">
        <f t="shared" si="30"/>
        <v>8764</v>
      </c>
      <c r="Q58" s="34">
        <f t="shared" ref="Q58:Q69" si="37">IF(P58=0,"",(O58-P58)/P58)</f>
        <v>1.233112733911456</v>
      </c>
      <c r="R58" s="42">
        <f t="shared" si="31"/>
        <v>312</v>
      </c>
      <c r="S58" s="42">
        <f t="shared" si="32"/>
        <v>258</v>
      </c>
      <c r="T58" s="34">
        <f t="shared" ref="T58:T69" si="38">IF(S58=0,"",(R58-S58)/S58)</f>
        <v>0.20930232558139536</v>
      </c>
      <c r="U58" s="42">
        <f t="shared" si="33"/>
        <v>19695</v>
      </c>
      <c r="V58" s="42">
        <f t="shared" ref="V58:V68" si="39">SUM(R22:U22)</f>
        <v>14737</v>
      </c>
      <c r="W58" s="34">
        <f t="shared" ref="W58:W69" si="40">IF(V58=0,"",(U58-V58)/V58)</f>
        <v>0.33643210965596798</v>
      </c>
    </row>
    <row r="59" spans="1:23">
      <c r="A59" s="31" t="s">
        <v>69</v>
      </c>
      <c r="B59" s="31" t="s">
        <v>44</v>
      </c>
      <c r="C59" s="40">
        <f t="shared" si="20"/>
        <v>288198</v>
      </c>
      <c r="D59" s="40">
        <f t="shared" si="21"/>
        <v>222283</v>
      </c>
      <c r="E59" s="32">
        <f t="shared" si="34"/>
        <v>0.2965363972953397</v>
      </c>
      <c r="F59" s="40">
        <f t="shared" si="22"/>
        <v>38473</v>
      </c>
      <c r="G59" s="40">
        <f t="shared" si="23"/>
        <v>33900</v>
      </c>
      <c r="H59" s="32">
        <f t="shared" si="24"/>
        <v>0.13489675516224189</v>
      </c>
      <c r="I59" s="40">
        <f t="shared" si="25"/>
        <v>77515</v>
      </c>
      <c r="J59" s="40">
        <f t="shared" si="26"/>
        <v>63477</v>
      </c>
      <c r="K59" s="32">
        <f t="shared" si="35"/>
        <v>0.22115096806717394</v>
      </c>
      <c r="L59" s="40">
        <f t="shared" si="27"/>
        <v>10365</v>
      </c>
      <c r="M59" s="40">
        <f t="shared" si="28"/>
        <v>9704</v>
      </c>
      <c r="N59" s="32">
        <f t="shared" si="36"/>
        <v>6.8116240725474037E-2</v>
      </c>
      <c r="O59" s="40">
        <f t="shared" si="29"/>
        <v>27943</v>
      </c>
      <c r="P59" s="40">
        <f t="shared" si="30"/>
        <v>15292</v>
      </c>
      <c r="Q59" s="32">
        <f t="shared" si="37"/>
        <v>0.82729531781323573</v>
      </c>
      <c r="R59" s="40">
        <f t="shared" si="31"/>
        <v>346</v>
      </c>
      <c r="S59" s="40">
        <f t="shared" si="32"/>
        <v>367</v>
      </c>
      <c r="T59" s="32">
        <f t="shared" si="38"/>
        <v>-5.7220708446866483E-2</v>
      </c>
      <c r="U59" s="40">
        <f t="shared" si="33"/>
        <v>22344</v>
      </c>
      <c r="V59" s="40">
        <f t="shared" si="39"/>
        <v>18136</v>
      </c>
      <c r="W59" s="32">
        <f t="shared" si="40"/>
        <v>0.23202470224966917</v>
      </c>
    </row>
    <row r="60" spans="1:23">
      <c r="A60" s="33" t="s">
        <v>45</v>
      </c>
      <c r="B60" s="33" t="s">
        <v>46</v>
      </c>
      <c r="C60" s="43">
        <f t="shared" si="20"/>
        <v>303633</v>
      </c>
      <c r="D60" s="42">
        <f t="shared" si="21"/>
        <v>284843</v>
      </c>
      <c r="E60" s="44">
        <f t="shared" si="34"/>
        <v>6.5966163816558593E-2</v>
      </c>
      <c r="F60" s="43">
        <f t="shared" si="22"/>
        <v>46017</v>
      </c>
      <c r="G60" s="42">
        <f t="shared" si="23"/>
        <v>46557</v>
      </c>
      <c r="H60" s="45">
        <f t="shared" si="24"/>
        <v>-1.1598685482312004E-2</v>
      </c>
      <c r="I60" s="43">
        <f t="shared" si="25"/>
        <v>75278</v>
      </c>
      <c r="J60" s="42">
        <f t="shared" si="26"/>
        <v>75461</v>
      </c>
      <c r="K60" s="45">
        <f t="shared" si="35"/>
        <v>-2.4250937570400605E-3</v>
      </c>
      <c r="L60" s="43">
        <f t="shared" si="27"/>
        <v>16546</v>
      </c>
      <c r="M60" s="42">
        <f t="shared" si="28"/>
        <v>13644</v>
      </c>
      <c r="N60" s="45">
        <f t="shared" si="36"/>
        <v>0.2126942245675755</v>
      </c>
      <c r="O60" s="43">
        <f t="shared" si="29"/>
        <v>41049</v>
      </c>
      <c r="P60" s="42">
        <f t="shared" si="30"/>
        <v>37610</v>
      </c>
      <c r="Q60" s="45">
        <f t="shared" si="37"/>
        <v>9.1438447221483643E-2</v>
      </c>
      <c r="R60" s="42">
        <f t="shared" si="31"/>
        <v>521</v>
      </c>
      <c r="S60" s="42">
        <f t="shared" si="32"/>
        <v>733</v>
      </c>
      <c r="T60" s="45">
        <f t="shared" si="38"/>
        <v>-0.28922237380627558</v>
      </c>
      <c r="U60" s="42">
        <f t="shared" si="33"/>
        <v>25257</v>
      </c>
      <c r="V60" s="42">
        <f t="shared" si="39"/>
        <v>23616</v>
      </c>
      <c r="W60" s="34">
        <f t="shared" si="40"/>
        <v>6.948678861788618E-2</v>
      </c>
    </row>
    <row r="61" spans="1:23">
      <c r="A61" s="31" t="s">
        <v>47</v>
      </c>
      <c r="B61" s="31" t="s">
        <v>48</v>
      </c>
      <c r="C61" s="40">
        <f t="shared" si="20"/>
        <v>337638</v>
      </c>
      <c r="D61" s="40">
        <f t="shared" si="21"/>
        <v>306785</v>
      </c>
      <c r="E61" s="32">
        <f t="shared" si="34"/>
        <v>0.10056880225565135</v>
      </c>
      <c r="F61" s="40">
        <f t="shared" si="22"/>
        <v>44652</v>
      </c>
      <c r="G61" s="40">
        <f t="shared" si="23"/>
        <v>45433</v>
      </c>
      <c r="H61" s="32">
        <f t="shared" si="24"/>
        <v>-1.7190148130213721E-2</v>
      </c>
      <c r="I61" s="40">
        <f t="shared" si="25"/>
        <v>80817</v>
      </c>
      <c r="J61" s="40">
        <f t="shared" si="26"/>
        <v>75230</v>
      </c>
      <c r="K61" s="32">
        <f t="shared" si="35"/>
        <v>7.4265585537684434E-2</v>
      </c>
      <c r="L61" s="40">
        <f t="shared" si="27"/>
        <v>18402</v>
      </c>
      <c r="M61" s="40">
        <f t="shared" si="28"/>
        <v>15322</v>
      </c>
      <c r="N61" s="32">
        <f t="shared" si="36"/>
        <v>0.201018143845451</v>
      </c>
      <c r="O61" s="40">
        <f t="shared" si="29"/>
        <v>62407</v>
      </c>
      <c r="P61" s="40">
        <f t="shared" si="30"/>
        <v>58079</v>
      </c>
      <c r="Q61" s="32">
        <f t="shared" si="37"/>
        <v>7.4519189379982434E-2</v>
      </c>
      <c r="R61" s="40">
        <f t="shared" si="31"/>
        <v>640</v>
      </c>
      <c r="S61" s="40">
        <f t="shared" si="32"/>
        <v>792</v>
      </c>
      <c r="T61" s="32">
        <f t="shared" si="38"/>
        <v>-0.19191919191919191</v>
      </c>
      <c r="U61" s="40">
        <f t="shared" si="33"/>
        <v>24419</v>
      </c>
      <c r="V61" s="40">
        <f t="shared" si="39"/>
        <v>23990</v>
      </c>
      <c r="W61" s="32">
        <f t="shared" si="40"/>
        <v>1.7882451021258856E-2</v>
      </c>
    </row>
    <row r="62" spans="1:23">
      <c r="A62" s="41" t="s">
        <v>49</v>
      </c>
      <c r="B62" s="41" t="s">
        <v>50</v>
      </c>
      <c r="C62" s="42">
        <f t="shared" si="20"/>
        <v>376811</v>
      </c>
      <c r="D62" s="42">
        <f t="shared" si="21"/>
        <v>353749</v>
      </c>
      <c r="E62" s="34">
        <f t="shared" si="34"/>
        <v>6.5193117153688071E-2</v>
      </c>
      <c r="F62" s="42">
        <f t="shared" si="22"/>
        <v>50153</v>
      </c>
      <c r="G62" s="42">
        <f t="shared" si="23"/>
        <v>50491</v>
      </c>
      <c r="H62" s="46">
        <f t="shared" si="24"/>
        <v>-6.6942623437840406E-3</v>
      </c>
      <c r="I62" s="42">
        <f t="shared" si="25"/>
        <v>88309</v>
      </c>
      <c r="J62" s="42">
        <f t="shared" si="26"/>
        <v>81792</v>
      </c>
      <c r="K62" s="46">
        <f t="shared" si="35"/>
        <v>7.9677719092331775E-2</v>
      </c>
      <c r="L62" s="42">
        <f t="shared" si="27"/>
        <v>25511</v>
      </c>
      <c r="M62" s="42">
        <f t="shared" si="28"/>
        <v>20680</v>
      </c>
      <c r="N62" s="34">
        <f t="shared" si="36"/>
        <v>0.2336073500967118</v>
      </c>
      <c r="O62" s="42">
        <f t="shared" si="29"/>
        <v>79925</v>
      </c>
      <c r="P62" s="42">
        <f t="shared" si="30"/>
        <v>77138</v>
      </c>
      <c r="Q62" s="34">
        <f t="shared" si="37"/>
        <v>3.6130052632943555E-2</v>
      </c>
      <c r="R62" s="42">
        <f t="shared" si="31"/>
        <v>589</v>
      </c>
      <c r="S62" s="42">
        <f t="shared" si="32"/>
        <v>764</v>
      </c>
      <c r="T62" s="34">
        <f t="shared" si="38"/>
        <v>-0.22905759162303665</v>
      </c>
      <c r="U62" s="42">
        <f t="shared" si="33"/>
        <v>30545</v>
      </c>
      <c r="V62" s="42">
        <f t="shared" si="39"/>
        <v>27650</v>
      </c>
      <c r="W62" s="34">
        <f t="shared" si="40"/>
        <v>0.10470162748643762</v>
      </c>
    </row>
    <row r="63" spans="1:23">
      <c r="A63" s="31" t="s">
        <v>51</v>
      </c>
      <c r="B63" s="31" t="s">
        <v>52</v>
      </c>
      <c r="C63" s="40">
        <f t="shared" si="20"/>
        <v>454658</v>
      </c>
      <c r="D63" s="40">
        <f t="shared" si="21"/>
        <v>417301</v>
      </c>
      <c r="E63" s="32">
        <f t="shared" si="34"/>
        <v>8.9520513969532783E-2</v>
      </c>
      <c r="F63" s="40">
        <f t="shared" si="22"/>
        <v>64707</v>
      </c>
      <c r="G63" s="40">
        <f t="shared" si="23"/>
        <v>66033</v>
      </c>
      <c r="H63" s="32">
        <f t="shared" si="24"/>
        <v>-2.0080868656580802E-2</v>
      </c>
      <c r="I63" s="40">
        <f t="shared" si="25"/>
        <v>102124</v>
      </c>
      <c r="J63" s="40">
        <f t="shared" si="26"/>
        <v>94063</v>
      </c>
      <c r="K63" s="32">
        <f t="shared" si="35"/>
        <v>8.5697883333510513E-2</v>
      </c>
      <c r="L63" s="40">
        <f t="shared" si="27"/>
        <v>35866</v>
      </c>
      <c r="M63" s="40">
        <f t="shared" si="28"/>
        <v>27920</v>
      </c>
      <c r="N63" s="32">
        <f t="shared" si="36"/>
        <v>0.28459885386819483</v>
      </c>
      <c r="O63" s="40">
        <f t="shared" si="29"/>
        <v>90643</v>
      </c>
      <c r="P63" s="40">
        <f t="shared" si="30"/>
        <v>87846</v>
      </c>
      <c r="Q63" s="32">
        <f t="shared" si="37"/>
        <v>3.1839810577601713E-2</v>
      </c>
      <c r="R63" s="40">
        <f t="shared" si="31"/>
        <v>709</v>
      </c>
      <c r="S63" s="40">
        <f t="shared" si="32"/>
        <v>1040</v>
      </c>
      <c r="T63" s="32">
        <f t="shared" si="38"/>
        <v>-0.31826923076923075</v>
      </c>
      <c r="U63" s="40">
        <f t="shared" si="33"/>
        <v>40547</v>
      </c>
      <c r="V63" s="40">
        <f t="shared" si="39"/>
        <v>33833</v>
      </c>
      <c r="W63" s="32">
        <f t="shared" si="40"/>
        <v>0.19844530487985104</v>
      </c>
    </row>
    <row r="64" spans="1:23">
      <c r="A64" s="33" t="s">
        <v>70</v>
      </c>
      <c r="B64" s="33" t="s">
        <v>54</v>
      </c>
      <c r="C64" s="43">
        <f t="shared" si="20"/>
        <v>446704</v>
      </c>
      <c r="D64" s="42">
        <f t="shared" si="21"/>
        <v>424338</v>
      </c>
      <c r="E64" s="45">
        <f t="shared" si="34"/>
        <v>5.2707982787306346E-2</v>
      </c>
      <c r="F64" s="43">
        <f t="shared" si="22"/>
        <v>66839</v>
      </c>
      <c r="G64" s="42">
        <f t="shared" si="23"/>
        <v>69366</v>
      </c>
      <c r="H64" s="45">
        <f t="shared" si="24"/>
        <v>-3.6429951272957936E-2</v>
      </c>
      <c r="I64" s="43">
        <f t="shared" si="25"/>
        <v>102235</v>
      </c>
      <c r="J64" s="42">
        <f t="shared" si="26"/>
        <v>100966</v>
      </c>
      <c r="K64" s="34">
        <f t="shared" si="35"/>
        <v>1.2568587445278608E-2</v>
      </c>
      <c r="L64" s="43">
        <f t="shared" si="27"/>
        <v>33967</v>
      </c>
      <c r="M64" s="42">
        <f t="shared" si="28"/>
        <v>28786</v>
      </c>
      <c r="N64" s="45">
        <f t="shared" si="36"/>
        <v>0.17998332522754115</v>
      </c>
      <c r="O64" s="43">
        <f t="shared" si="29"/>
        <v>90717</v>
      </c>
      <c r="P64" s="42">
        <f t="shared" si="30"/>
        <v>81132</v>
      </c>
      <c r="Q64" s="45">
        <f t="shared" si="37"/>
        <v>0.11814080757284426</v>
      </c>
      <c r="R64" s="43">
        <f t="shared" si="31"/>
        <v>749</v>
      </c>
      <c r="S64" s="42">
        <f t="shared" si="32"/>
        <v>1138</v>
      </c>
      <c r="T64" s="45">
        <f t="shared" si="38"/>
        <v>-0.34182776801405973</v>
      </c>
      <c r="U64" s="43">
        <f t="shared" si="33"/>
        <v>36477</v>
      </c>
      <c r="V64" s="42">
        <f t="shared" si="39"/>
        <v>36639</v>
      </c>
      <c r="W64" s="44">
        <f t="shared" si="40"/>
        <v>-4.4215180545320561E-3</v>
      </c>
    </row>
    <row r="65" spans="1:23">
      <c r="A65" s="31" t="s">
        <v>71</v>
      </c>
      <c r="B65" s="31" t="s">
        <v>72</v>
      </c>
      <c r="C65" s="40">
        <f t="shared" si="20"/>
        <v>381839</v>
      </c>
      <c r="D65" s="40">
        <f t="shared" si="21"/>
        <v>338897</v>
      </c>
      <c r="E65" s="32">
        <f t="shared" si="34"/>
        <v>0.12671106560400358</v>
      </c>
      <c r="F65" s="40">
        <f t="shared" si="22"/>
        <v>50095</v>
      </c>
      <c r="G65" s="40">
        <f t="shared" si="23"/>
        <v>45898</v>
      </c>
      <c r="H65" s="32">
        <f t="shared" si="24"/>
        <v>9.1441892892936513E-2</v>
      </c>
      <c r="I65" s="40">
        <f t="shared" si="25"/>
        <v>91879</v>
      </c>
      <c r="J65" s="40">
        <f t="shared" si="26"/>
        <v>78551</v>
      </c>
      <c r="K65" s="32">
        <f t="shared" si="35"/>
        <v>0.16967320594263599</v>
      </c>
      <c r="L65" s="40">
        <f t="shared" si="27"/>
        <v>24015</v>
      </c>
      <c r="M65" s="40">
        <f t="shared" si="28"/>
        <v>18123</v>
      </c>
      <c r="N65" s="32">
        <f t="shared" si="36"/>
        <v>0.32511173646747227</v>
      </c>
      <c r="O65" s="40">
        <f t="shared" si="29"/>
        <v>75107</v>
      </c>
      <c r="P65" s="40">
        <f t="shared" si="30"/>
        <v>69670</v>
      </c>
      <c r="Q65" s="32">
        <f t="shared" si="37"/>
        <v>7.8039328261805652E-2</v>
      </c>
      <c r="R65" s="40">
        <f t="shared" si="31"/>
        <v>548</v>
      </c>
      <c r="S65" s="40">
        <f t="shared" si="32"/>
        <v>758</v>
      </c>
      <c r="T65" s="32">
        <f t="shared" si="38"/>
        <v>-0.27704485488126651</v>
      </c>
      <c r="U65" s="40">
        <f t="shared" si="33"/>
        <v>26868</v>
      </c>
      <c r="V65" s="40">
        <f t="shared" si="39"/>
        <v>26687</v>
      </c>
      <c r="W65" s="36">
        <f t="shared" si="40"/>
        <v>6.7823284745381646E-3</v>
      </c>
    </row>
    <row r="66" spans="1:23">
      <c r="A66" s="47" t="s">
        <v>57</v>
      </c>
      <c r="B66" s="47" t="s">
        <v>58</v>
      </c>
      <c r="C66" s="43">
        <f t="shared" si="20"/>
        <v>304808</v>
      </c>
      <c r="D66" s="42">
        <f t="shared" si="21"/>
        <v>274948</v>
      </c>
      <c r="E66" s="45">
        <f t="shared" si="34"/>
        <v>0.10860235389964648</v>
      </c>
      <c r="F66" s="43">
        <f t="shared" si="22"/>
        <v>39311</v>
      </c>
      <c r="G66" s="42">
        <f t="shared" si="23"/>
        <v>37110</v>
      </c>
      <c r="H66" s="45">
        <f t="shared" si="24"/>
        <v>5.9310158986796015E-2</v>
      </c>
      <c r="I66" s="43">
        <f t="shared" si="25"/>
        <v>78407</v>
      </c>
      <c r="J66" s="40">
        <f t="shared" si="26"/>
        <v>69952</v>
      </c>
      <c r="K66" s="34">
        <f t="shared" si="35"/>
        <v>0.1208685956084172</v>
      </c>
      <c r="L66" s="43">
        <f t="shared" si="27"/>
        <v>15631</v>
      </c>
      <c r="M66" s="42">
        <f t="shared" si="28"/>
        <v>11843</v>
      </c>
      <c r="N66" s="45">
        <f t="shared" si="36"/>
        <v>0.319851389006164</v>
      </c>
      <c r="O66" s="43">
        <f t="shared" si="29"/>
        <v>44034</v>
      </c>
      <c r="P66" s="42">
        <f t="shared" si="30"/>
        <v>38333</v>
      </c>
      <c r="Q66" s="45">
        <f t="shared" si="37"/>
        <v>0.14872303237419457</v>
      </c>
      <c r="R66" s="43">
        <f t="shared" si="31"/>
        <v>634</v>
      </c>
      <c r="S66" s="42">
        <f t="shared" si="32"/>
        <v>949</v>
      </c>
      <c r="T66" s="45">
        <f t="shared" si="38"/>
        <v>-0.33192834562697576</v>
      </c>
      <c r="U66" s="43">
        <f t="shared" si="33"/>
        <v>20369</v>
      </c>
      <c r="V66" s="42">
        <f t="shared" si="39"/>
        <v>21572</v>
      </c>
      <c r="W66" s="44">
        <f t="shared" si="40"/>
        <v>-5.5766734656035599E-2</v>
      </c>
    </row>
    <row r="67" spans="1:23">
      <c r="A67" s="31" t="s">
        <v>59</v>
      </c>
      <c r="B67" s="31" t="s">
        <v>60</v>
      </c>
      <c r="C67" s="40">
        <f t="shared" si="20"/>
        <v>265504</v>
      </c>
      <c r="D67" s="40">
        <f t="shared" si="21"/>
        <v>242042</v>
      </c>
      <c r="E67" s="32">
        <f t="shared" si="34"/>
        <v>9.6933590038092557E-2</v>
      </c>
      <c r="F67" s="40">
        <f t="shared" si="22"/>
        <v>33170</v>
      </c>
      <c r="G67" s="40">
        <f t="shared" si="23"/>
        <v>33438</v>
      </c>
      <c r="H67" s="32">
        <f t="shared" si="24"/>
        <v>-8.0148334230516188E-3</v>
      </c>
      <c r="I67" s="40">
        <f t="shared" si="25"/>
        <v>71589</v>
      </c>
      <c r="J67" s="40">
        <f t="shared" si="26"/>
        <v>64588</v>
      </c>
      <c r="K67" s="32">
        <f t="shared" si="35"/>
        <v>0.10839474825044899</v>
      </c>
      <c r="L67" s="40">
        <f t="shared" si="27"/>
        <v>10217</v>
      </c>
      <c r="M67" s="40">
        <f t="shared" si="28"/>
        <v>9416</v>
      </c>
      <c r="N67" s="32">
        <f t="shared" si="36"/>
        <v>8.5067969413763808E-2</v>
      </c>
      <c r="O67" s="40">
        <f t="shared" si="29"/>
        <v>22620</v>
      </c>
      <c r="P67" s="40">
        <f t="shared" si="30"/>
        <v>18942</v>
      </c>
      <c r="Q67" s="32">
        <f t="shared" si="37"/>
        <v>0.19417168197656001</v>
      </c>
      <c r="R67" s="40">
        <f t="shared" si="31"/>
        <v>671</v>
      </c>
      <c r="S67" s="40">
        <f t="shared" si="32"/>
        <v>271</v>
      </c>
      <c r="T67" s="32">
        <f t="shared" si="38"/>
        <v>1.4760147601476015</v>
      </c>
      <c r="U67" s="40">
        <f t="shared" si="33"/>
        <v>19231</v>
      </c>
      <c r="V67" s="40">
        <f t="shared" si="39"/>
        <v>20202</v>
      </c>
      <c r="W67" s="36">
        <f t="shared" si="40"/>
        <v>-4.8064548064548067E-2</v>
      </c>
    </row>
    <row r="68" spans="1:23">
      <c r="A68" s="47" t="s">
        <v>61</v>
      </c>
      <c r="B68" s="47" t="s">
        <v>62</v>
      </c>
      <c r="C68" s="43">
        <f t="shared" si="20"/>
        <v>275374</v>
      </c>
      <c r="D68" s="42">
        <f t="shared" si="21"/>
        <v>239461</v>
      </c>
      <c r="E68" s="45">
        <f t="shared" si="34"/>
        <v>0.14997431732098337</v>
      </c>
      <c r="F68" s="43">
        <f t="shared" si="22"/>
        <v>35852</v>
      </c>
      <c r="G68" s="42">
        <f t="shared" si="23"/>
        <v>33566</v>
      </c>
      <c r="H68" s="45">
        <f t="shared" si="24"/>
        <v>6.8104629684800091E-2</v>
      </c>
      <c r="I68" s="43">
        <f t="shared" si="25"/>
        <v>75577</v>
      </c>
      <c r="J68" s="42">
        <f t="shared" si="26"/>
        <v>63357</v>
      </c>
      <c r="K68" s="34">
        <f t="shared" si="35"/>
        <v>0.19287529396909575</v>
      </c>
      <c r="L68" s="43">
        <f t="shared" si="27"/>
        <v>11760</v>
      </c>
      <c r="M68" s="42">
        <f t="shared" si="28"/>
        <v>9209</v>
      </c>
      <c r="N68" s="45">
        <f t="shared" si="36"/>
        <v>0.27701161906830274</v>
      </c>
      <c r="O68" s="43">
        <f t="shared" si="29"/>
        <v>19321</v>
      </c>
      <c r="P68" s="42">
        <f t="shared" si="30"/>
        <v>14905</v>
      </c>
      <c r="Q68" s="45">
        <f t="shared" si="37"/>
        <v>0.29627641730962762</v>
      </c>
      <c r="R68" s="43">
        <f t="shared" si="31"/>
        <v>776</v>
      </c>
      <c r="S68" s="42">
        <f t="shared" si="32"/>
        <v>441</v>
      </c>
      <c r="T68" s="45">
        <f t="shared" si="38"/>
        <v>0.75963718820861681</v>
      </c>
      <c r="U68" s="43">
        <f t="shared" si="33"/>
        <v>19982</v>
      </c>
      <c r="V68" s="42">
        <f t="shared" si="39"/>
        <v>19477</v>
      </c>
      <c r="W68" s="44">
        <f t="shared" si="40"/>
        <v>2.5928017661857577E-2</v>
      </c>
    </row>
    <row r="69" spans="1:23">
      <c r="A69" s="26" t="s">
        <v>63</v>
      </c>
      <c r="B69" s="27" t="s">
        <v>64</v>
      </c>
      <c r="C69" s="48">
        <f>SUM(C57:C68)</f>
        <v>3922864</v>
      </c>
      <c r="D69" s="48">
        <f>SUM(D57:D68)</f>
        <v>3495635</v>
      </c>
      <c r="E69" s="37">
        <f>IF(D69=0,"",(C69-D69)/D69)</f>
        <v>0.12221785169218181</v>
      </c>
      <c r="F69" s="48">
        <f>SUM(F57:F68)</f>
        <v>535482</v>
      </c>
      <c r="G69" s="48">
        <f>SUM(G57:G68)</f>
        <v>521916</v>
      </c>
      <c r="H69" s="37">
        <f t="shared" si="24"/>
        <v>2.5992688478605752E-2</v>
      </c>
      <c r="I69" s="48">
        <f>SUM(I57:I68)</f>
        <v>973366</v>
      </c>
      <c r="J69" s="48">
        <f>SUM(J57:J68)</f>
        <v>885564</v>
      </c>
      <c r="K69" s="37">
        <f t="shared" si="35"/>
        <v>9.9148113518616382E-2</v>
      </c>
      <c r="L69" s="48">
        <f>SUM(L57:L68)</f>
        <v>220520</v>
      </c>
      <c r="M69" s="48">
        <f>SUM(M57:M68)</f>
        <v>182090</v>
      </c>
      <c r="N69" s="37">
        <f t="shared" si="36"/>
        <v>0.21104948102586632</v>
      </c>
      <c r="O69" s="48">
        <f>SUM(O57:O68)</f>
        <v>590134</v>
      </c>
      <c r="P69" s="48">
        <f>SUM(P57:P68)</f>
        <v>515488</v>
      </c>
      <c r="Q69" s="37">
        <f t="shared" si="37"/>
        <v>0.14480647464150476</v>
      </c>
      <c r="R69" s="48">
        <f>SUM(R57:R68)</f>
        <v>6824</v>
      </c>
      <c r="S69" s="48">
        <f>SUM(S57:S68)</f>
        <v>7995</v>
      </c>
      <c r="T69" s="37">
        <f t="shared" si="38"/>
        <v>-0.14646654158849282</v>
      </c>
      <c r="U69" s="48">
        <f>SUM(U57:U68)</f>
        <v>304895</v>
      </c>
      <c r="V69" s="48">
        <f>SUM(V57:V68)</f>
        <v>284906</v>
      </c>
      <c r="W69" s="37">
        <f t="shared" si="40"/>
        <v>7.0159982590749223E-2</v>
      </c>
    </row>
    <row r="70" spans="1:23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>
      <c r="A71" s="50" t="s">
        <v>152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  <c r="P71" s="52"/>
      <c r="Q71" s="52"/>
      <c r="R71" s="52"/>
      <c r="S71" s="52"/>
      <c r="T71" s="49"/>
      <c r="U71" s="49"/>
      <c r="V71" s="49"/>
      <c r="W71" s="49"/>
    </row>
    <row r="72" spans="1:23">
      <c r="A72" s="50" t="s">
        <v>153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  <c r="P72" s="52"/>
      <c r="Q72" s="52"/>
      <c r="R72" s="52"/>
      <c r="S72" s="52"/>
      <c r="T72" s="49"/>
      <c r="U72" s="49"/>
      <c r="V72" s="49"/>
      <c r="W72" s="49"/>
    </row>
    <row r="73" spans="1:23">
      <c r="A73" s="50" t="s">
        <v>91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2"/>
      <c r="R73" s="53"/>
      <c r="S73" s="53"/>
      <c r="T73" s="49"/>
      <c r="U73" s="49"/>
      <c r="V73" s="49"/>
      <c r="W73" s="49"/>
    </row>
    <row r="74" spans="1:23">
      <c r="A74" s="50" t="s">
        <v>92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2"/>
      <c r="R74" s="53"/>
      <c r="S74" s="53"/>
      <c r="T74" s="49"/>
      <c r="U74" s="49"/>
      <c r="V74" s="49"/>
      <c r="W74" s="49"/>
    </row>
    <row r="75" spans="1:23">
      <c r="A75" s="50" t="s">
        <v>154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2"/>
      <c r="R75" s="52"/>
      <c r="S75" s="52"/>
      <c r="T75" s="49"/>
      <c r="U75" s="49"/>
      <c r="V75" s="49"/>
      <c r="W75" s="49"/>
    </row>
    <row r="76" spans="1:23">
      <c r="A76" s="50" t="s">
        <v>155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3"/>
      <c r="R76" s="53"/>
      <c r="S76" s="53"/>
      <c r="T76" s="49"/>
      <c r="U76" s="49"/>
      <c r="V76" s="49"/>
      <c r="W76" s="49"/>
    </row>
    <row r="77" spans="1:23">
      <c r="A77" s="50" t="s">
        <v>95</v>
      </c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>
      <c r="A78" s="50" t="s">
        <v>96</v>
      </c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>
      <c r="A79" s="54" t="s">
        <v>97</v>
      </c>
      <c r="B79" s="51"/>
      <c r="C79" s="51"/>
      <c r="D79" s="51"/>
      <c r="E79" s="51"/>
      <c r="F79" s="51"/>
      <c r="G79" s="51"/>
      <c r="H79" s="51"/>
      <c r="I79" s="51"/>
      <c r="J79" s="51"/>
      <c r="K79" s="54" t="s">
        <v>98</v>
      </c>
      <c r="L79" s="51"/>
      <c r="M79" s="51"/>
      <c r="N79" s="51"/>
      <c r="O79" s="51"/>
      <c r="P79" s="51"/>
      <c r="Q79" s="51"/>
      <c r="R79" s="51"/>
      <c r="S79" s="53"/>
      <c r="T79" s="49"/>
      <c r="U79" s="49"/>
      <c r="V79" s="49"/>
      <c r="W79" s="49"/>
    </row>
    <row r="80" spans="1:23">
      <c r="A80" s="54" t="s">
        <v>99</v>
      </c>
      <c r="B80" s="51"/>
      <c r="C80" s="51"/>
      <c r="D80" s="51"/>
      <c r="E80" s="51"/>
      <c r="F80" s="51"/>
      <c r="G80" s="51"/>
      <c r="H80" s="51"/>
      <c r="I80" s="51"/>
      <c r="J80" s="51"/>
      <c r="K80" s="54" t="s">
        <v>100</v>
      </c>
      <c r="L80" s="51"/>
      <c r="M80" s="51"/>
      <c r="N80" s="51"/>
      <c r="O80" s="51"/>
      <c r="P80" s="51"/>
      <c r="Q80" s="51"/>
      <c r="R80" s="51"/>
      <c r="S80" s="53"/>
      <c r="T80" s="49"/>
      <c r="U80" s="49"/>
      <c r="V80" s="49"/>
      <c r="W80" s="49"/>
    </row>
  </sheetData>
  <mergeCells count="19">
    <mergeCell ref="C55:E55"/>
    <mergeCell ref="F55:H55"/>
    <mergeCell ref="I55:K55"/>
    <mergeCell ref="L55:N55"/>
    <mergeCell ref="O55:Q55"/>
    <mergeCell ref="R55:T55"/>
    <mergeCell ref="U55:W55"/>
    <mergeCell ref="A1:W1"/>
    <mergeCell ref="A2:W2"/>
    <mergeCell ref="A37:B37"/>
    <mergeCell ref="A38:B38"/>
    <mergeCell ref="A54:B56"/>
    <mergeCell ref="C54:E54"/>
    <mergeCell ref="F54:H54"/>
    <mergeCell ref="I54:K54"/>
    <mergeCell ref="L54:N54"/>
    <mergeCell ref="O54:Q54"/>
    <mergeCell ref="R54:T54"/>
    <mergeCell ref="U54:W54"/>
  </mergeCells>
  <pageMargins left="0.7" right="0.7" top="0.75" bottom="0.75" header="0.3" footer="0.3"/>
  <pageSetup paperSize="9" scale="48" fitToHeight="0" orientation="landscape" r:id="rId1"/>
  <ignoredErrors>
    <ignoredError sqref="U57:U61 V57:V62" formulaRange="1"/>
    <ignoredError sqref="C17:V17 V13:V16 C68:T68 C63:T67 F62:T62 C45:V47 E38:V40 E42:V44 E41:S41 U41:V41 C49:O50 C48:H48 J48:V48 Q49:V50" emptyCellReference="1"/>
    <ignoredError sqref="V63:V68 U62:U68" formulaRange="1" emptyCellReference="1"/>
    <ignoredError sqref="E69 H69 K69 N69 Q69 T6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0"/>
  </sheetPr>
  <dimension ref="A1:AB50"/>
  <sheetViews>
    <sheetView showGridLines="0" workbookViewId="0">
      <selection activeCell="G16" sqref="G16"/>
    </sheetView>
  </sheetViews>
  <sheetFormatPr defaultRowHeight="15"/>
  <cols>
    <col min="1" max="1" width="15.28515625" customWidth="1"/>
    <col min="2" max="2" width="11.7109375" customWidth="1"/>
    <col min="3" max="3" width="12.28515625" customWidth="1"/>
    <col min="4" max="4" width="8.42578125" customWidth="1"/>
    <col min="5" max="5" width="9.85546875" customWidth="1"/>
    <col min="6" max="6" width="13.140625" customWidth="1"/>
    <col min="7" max="7" width="12.85546875" customWidth="1"/>
    <col min="9" max="9" width="8.42578125" customWidth="1"/>
    <col min="10" max="10" width="10.140625" customWidth="1"/>
    <col min="11" max="11" width="12.28515625" customWidth="1"/>
    <col min="12" max="12" width="12.7109375" customWidth="1"/>
    <col min="13" max="13" width="10.85546875" customWidth="1"/>
    <col min="18" max="18" width="14.42578125" customWidth="1"/>
    <col min="20" max="20" width="11.5703125" customWidth="1"/>
    <col min="23" max="23" width="13.5703125" customWidth="1"/>
    <col min="24" max="24" width="12.28515625" customWidth="1"/>
    <col min="28" max="28" width="12.28515625" customWidth="1"/>
  </cols>
  <sheetData>
    <row r="1" spans="1:28" ht="15.75">
      <c r="A1" s="223" t="s">
        <v>188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R1" s="223" t="s">
        <v>156</v>
      </c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1:28" ht="25.5" customHeight="1">
      <c r="A2" s="224">
        <v>2016</v>
      </c>
      <c r="B2" s="226" t="s">
        <v>157</v>
      </c>
      <c r="C2" s="226" t="s">
        <v>158</v>
      </c>
      <c r="D2" s="228" t="s">
        <v>159</v>
      </c>
      <c r="E2" s="228"/>
      <c r="F2" s="226" t="s">
        <v>160</v>
      </c>
      <c r="G2" s="74" t="s">
        <v>159</v>
      </c>
      <c r="H2" s="226" t="s">
        <v>161</v>
      </c>
      <c r="I2" s="228" t="s">
        <v>159</v>
      </c>
      <c r="J2" s="228"/>
      <c r="K2" s="226" t="s">
        <v>162</v>
      </c>
      <c r="L2" s="229" t="s">
        <v>163</v>
      </c>
      <c r="M2" s="226" t="s">
        <v>116</v>
      </c>
      <c r="N2" s="75"/>
      <c r="Q2" s="75"/>
      <c r="R2" s="224">
        <v>2016</v>
      </c>
      <c r="S2" s="226" t="s">
        <v>157</v>
      </c>
      <c r="T2" s="226" t="s">
        <v>158</v>
      </c>
      <c r="U2" s="228" t="s">
        <v>159</v>
      </c>
      <c r="V2" s="228"/>
      <c r="W2" s="226" t="s">
        <v>160</v>
      </c>
      <c r="X2" s="74" t="s">
        <v>159</v>
      </c>
      <c r="Y2" s="226" t="s">
        <v>161</v>
      </c>
      <c r="Z2" s="228" t="s">
        <v>159</v>
      </c>
      <c r="AA2" s="228"/>
      <c r="AB2" s="226" t="s">
        <v>162</v>
      </c>
    </row>
    <row r="3" spans="1:28" ht="30" customHeight="1">
      <c r="A3" s="225"/>
      <c r="B3" s="227"/>
      <c r="C3" s="227"/>
      <c r="D3" s="103" t="s">
        <v>164</v>
      </c>
      <c r="E3" s="103" t="s">
        <v>165</v>
      </c>
      <c r="F3" s="227"/>
      <c r="G3" s="104" t="s">
        <v>166</v>
      </c>
      <c r="H3" s="227"/>
      <c r="I3" s="103" t="s">
        <v>167</v>
      </c>
      <c r="J3" s="103" t="s">
        <v>168</v>
      </c>
      <c r="K3" s="227"/>
      <c r="L3" s="230"/>
      <c r="M3" s="227"/>
      <c r="N3" s="75"/>
      <c r="Q3" s="75"/>
      <c r="R3" s="225"/>
      <c r="S3" s="227"/>
      <c r="T3" s="227"/>
      <c r="U3" s="76" t="s">
        <v>164</v>
      </c>
      <c r="V3" s="76" t="s">
        <v>165</v>
      </c>
      <c r="W3" s="227"/>
      <c r="X3" s="77" t="s">
        <v>166</v>
      </c>
      <c r="Y3" s="227"/>
      <c r="Z3" s="76" t="s">
        <v>167</v>
      </c>
      <c r="AA3" s="76" t="s">
        <v>168</v>
      </c>
      <c r="AB3" s="227"/>
    </row>
    <row r="4" spans="1:28">
      <c r="A4" s="69" t="s">
        <v>148</v>
      </c>
      <c r="B4" s="78">
        <v>76.336361615821986</v>
      </c>
      <c r="C4" s="78">
        <v>48.328216672911509</v>
      </c>
      <c r="D4" s="79">
        <v>4.1156909399631454</v>
      </c>
      <c r="E4" s="79">
        <v>17.150824131365532</v>
      </c>
      <c r="F4" s="78">
        <v>28.008144942910473</v>
      </c>
      <c r="G4" s="79">
        <v>11.939059824999488</v>
      </c>
      <c r="H4" s="78">
        <v>82.811749384178015</v>
      </c>
      <c r="I4" s="79">
        <v>10.712864000842073</v>
      </c>
      <c r="J4" s="79">
        <v>1.3161510040783428</v>
      </c>
      <c r="K4" s="78">
        <v>159.148111</v>
      </c>
      <c r="L4" s="79">
        <v>1.9480789999999999</v>
      </c>
      <c r="M4" s="78">
        <v>161.09619000000001</v>
      </c>
      <c r="R4" s="69" t="s">
        <v>148</v>
      </c>
      <c r="S4" s="78">
        <v>316.83999999999997</v>
      </c>
      <c r="T4" s="78">
        <v>120.52200000000001</v>
      </c>
      <c r="U4" s="79">
        <v>11.119</v>
      </c>
      <c r="V4" s="79">
        <v>37.97</v>
      </c>
      <c r="W4" s="78">
        <v>196.31800000000001</v>
      </c>
      <c r="X4" s="79">
        <v>30.082000000000001</v>
      </c>
      <c r="Y4" s="78">
        <v>242.21799999999999</v>
      </c>
      <c r="Z4" s="79">
        <v>16.161000000000001</v>
      </c>
      <c r="AA4" s="79">
        <v>2.7280000000000002</v>
      </c>
      <c r="AB4" s="78">
        <v>559.05799999999999</v>
      </c>
    </row>
    <row r="5" spans="1:28">
      <c r="A5" s="68" t="s">
        <v>41</v>
      </c>
      <c r="B5" s="80">
        <v>71.611368161949429</v>
      </c>
      <c r="C5" s="80">
        <v>41.88195067152914</v>
      </c>
      <c r="D5" s="81">
        <v>3.2658536811480174</v>
      </c>
      <c r="E5" s="81">
        <v>13.116761632401374</v>
      </c>
      <c r="F5" s="80">
        <v>29.729417490420282</v>
      </c>
      <c r="G5" s="81">
        <v>12.652306949643998</v>
      </c>
      <c r="H5" s="80">
        <v>60.425631838050549</v>
      </c>
      <c r="I5" s="81">
        <v>5.3640203086516927</v>
      </c>
      <c r="J5" s="81">
        <v>2.8571263286583624</v>
      </c>
      <c r="K5" s="80">
        <v>132.03699999999998</v>
      </c>
      <c r="L5" s="81">
        <v>1.663</v>
      </c>
      <c r="M5" s="80">
        <v>133.69999999999999</v>
      </c>
      <c r="R5" s="68" t="s">
        <v>41</v>
      </c>
      <c r="S5" s="80">
        <v>245.81700000000001</v>
      </c>
      <c r="T5" s="80">
        <v>108.34099999999999</v>
      </c>
      <c r="U5" s="81">
        <v>12.313000000000001</v>
      </c>
      <c r="V5" s="81">
        <v>31.594999999999999</v>
      </c>
      <c r="W5" s="80">
        <v>137.476</v>
      </c>
      <c r="X5" s="81">
        <v>29.175999999999998</v>
      </c>
      <c r="Y5" s="80">
        <v>187.36799999999999</v>
      </c>
      <c r="Z5" s="81">
        <v>12.3</v>
      </c>
      <c r="AA5" s="81">
        <v>6.9219999999999997</v>
      </c>
      <c r="AB5" s="80">
        <v>433.185</v>
      </c>
    </row>
    <row r="6" spans="1:28">
      <c r="A6" s="69" t="s">
        <v>69</v>
      </c>
      <c r="B6" s="78">
        <v>110.3787607045066</v>
      </c>
      <c r="C6" s="78">
        <v>53.245089628253623</v>
      </c>
      <c r="D6" s="79">
        <v>6.5490525905983308</v>
      </c>
      <c r="E6" s="79">
        <v>19.232585510748137</v>
      </c>
      <c r="F6" s="78">
        <v>57.13367107625298</v>
      </c>
      <c r="G6" s="79">
        <v>24.815317105807214</v>
      </c>
      <c r="H6" s="78">
        <v>103.82823929549339</v>
      </c>
      <c r="I6" s="79">
        <v>24.032308856346237</v>
      </c>
      <c r="J6" s="79">
        <v>7.8620570655158399</v>
      </c>
      <c r="K6" s="78">
        <v>214.20699999999999</v>
      </c>
      <c r="L6" s="79">
        <v>6.3929999999999998</v>
      </c>
      <c r="M6" s="78">
        <v>220.6</v>
      </c>
      <c r="R6" s="69" t="s">
        <v>69</v>
      </c>
      <c r="S6" s="78">
        <v>363.15199999999999</v>
      </c>
      <c r="T6" s="78">
        <v>138.73500000000001</v>
      </c>
      <c r="U6" s="79">
        <v>16.794</v>
      </c>
      <c r="V6" s="79">
        <v>47.912999999999997</v>
      </c>
      <c r="W6" s="78">
        <v>224.417</v>
      </c>
      <c r="X6" s="79">
        <v>47.924999999999997</v>
      </c>
      <c r="Y6" s="78">
        <v>265.57100000000003</v>
      </c>
      <c r="Z6" s="79">
        <v>33.015999999999998</v>
      </c>
      <c r="AA6" s="79">
        <v>10.439</v>
      </c>
      <c r="AB6" s="78">
        <v>628.72299999999996</v>
      </c>
    </row>
    <row r="7" spans="1:28">
      <c r="A7" s="68" t="s">
        <v>45</v>
      </c>
      <c r="B7" s="80">
        <v>210.6183876100165</v>
      </c>
      <c r="C7" s="80">
        <v>121.83664673220015</v>
      </c>
      <c r="D7" s="81">
        <v>29.756366247603331</v>
      </c>
      <c r="E7" s="81">
        <v>31.010981001407831</v>
      </c>
      <c r="F7" s="80">
        <v>88.781740877816361</v>
      </c>
      <c r="G7" s="81">
        <v>56.218352202836108</v>
      </c>
      <c r="H7" s="80">
        <v>207.10469438998354</v>
      </c>
      <c r="I7" s="81">
        <v>56.530208383703076</v>
      </c>
      <c r="J7" s="81">
        <v>10.837998553788061</v>
      </c>
      <c r="K7" s="80">
        <v>417.72308200000003</v>
      </c>
      <c r="L7" s="81">
        <v>25.576917999999999</v>
      </c>
      <c r="M7" s="80">
        <v>443.3</v>
      </c>
      <c r="R7" s="68" t="s">
        <v>45</v>
      </c>
      <c r="S7" s="80">
        <v>509.36599999999999</v>
      </c>
      <c r="T7" s="80">
        <v>230.84899999999999</v>
      </c>
      <c r="U7" s="81">
        <v>43.375999999999998</v>
      </c>
      <c r="V7" s="81">
        <v>60.246000000000002</v>
      </c>
      <c r="W7" s="80">
        <v>278.517</v>
      </c>
      <c r="X7" s="81">
        <v>99.244</v>
      </c>
      <c r="Y7" s="80">
        <v>392.21499999999997</v>
      </c>
      <c r="Z7" s="81">
        <v>63.557000000000002</v>
      </c>
      <c r="AA7" s="81">
        <v>20.207999999999998</v>
      </c>
      <c r="AB7" s="80">
        <v>901.58100000000002</v>
      </c>
    </row>
    <row r="8" spans="1:28">
      <c r="A8" s="69" t="s">
        <v>47</v>
      </c>
      <c r="B8" s="78">
        <v>744.92054091839975</v>
      </c>
      <c r="C8" s="78">
        <v>489.87025725867613</v>
      </c>
      <c r="D8" s="79">
        <v>107.96990471411631</v>
      </c>
      <c r="E8" s="79">
        <v>207.00996825789218</v>
      </c>
      <c r="F8" s="78">
        <v>255.05028365972365</v>
      </c>
      <c r="G8" s="79">
        <v>152.97219596583199</v>
      </c>
      <c r="H8" s="78">
        <v>304.27445908160018</v>
      </c>
      <c r="I8" s="79">
        <v>83.423625383180493</v>
      </c>
      <c r="J8" s="79">
        <v>30.413220861159488</v>
      </c>
      <c r="K8" s="78">
        <v>1049.1949999999999</v>
      </c>
      <c r="L8" s="79">
        <v>46.247999999999998</v>
      </c>
      <c r="M8" s="78">
        <v>1095.443</v>
      </c>
      <c r="R8" s="69" t="s">
        <v>47</v>
      </c>
      <c r="S8" s="78">
        <v>1400.45</v>
      </c>
      <c r="T8" s="78">
        <v>782.34799999999996</v>
      </c>
      <c r="U8" s="79">
        <v>147.673</v>
      </c>
      <c r="V8" s="79">
        <v>311.77699999999999</v>
      </c>
      <c r="W8" s="78">
        <v>618.10199999999998</v>
      </c>
      <c r="X8" s="79">
        <v>249.154</v>
      </c>
      <c r="Y8" s="78">
        <v>552.21699999999998</v>
      </c>
      <c r="Z8" s="79">
        <v>88.382000000000005</v>
      </c>
      <c r="AA8" s="79">
        <v>42.386000000000003</v>
      </c>
      <c r="AB8" s="78">
        <v>1952.6669999999999</v>
      </c>
    </row>
    <row r="9" spans="1:28">
      <c r="A9" s="68" t="s">
        <v>49</v>
      </c>
      <c r="B9" s="80">
        <v>1315.6695915687801</v>
      </c>
      <c r="C9" s="80">
        <v>704.24439844196183</v>
      </c>
      <c r="D9" s="81">
        <v>102.45246531119628</v>
      </c>
      <c r="E9" s="81">
        <v>294.69937162220555</v>
      </c>
      <c r="F9" s="80">
        <v>611.42519312681816</v>
      </c>
      <c r="G9" s="81">
        <v>388.29726470743418</v>
      </c>
      <c r="H9" s="80">
        <v>468.69240843121997</v>
      </c>
      <c r="I9" s="81">
        <v>122.401904903786</v>
      </c>
      <c r="J9" s="81">
        <v>61.064844366673334</v>
      </c>
      <c r="K9" s="80">
        <v>1784.3620000000001</v>
      </c>
      <c r="L9" s="81">
        <v>67.076999999999998</v>
      </c>
      <c r="M9" s="80">
        <v>1851.4390000000001</v>
      </c>
      <c r="R9" s="68" t="s">
        <v>49</v>
      </c>
      <c r="S9" s="80">
        <v>2106.3090000000002</v>
      </c>
      <c r="T9" s="80">
        <v>1035.653</v>
      </c>
      <c r="U9" s="81">
        <v>136.66499999999999</v>
      </c>
      <c r="V9" s="81">
        <v>398.774</v>
      </c>
      <c r="W9" s="80">
        <v>1070.6559999999999</v>
      </c>
      <c r="X9" s="81">
        <v>472.601</v>
      </c>
      <c r="Y9" s="80">
        <v>864.69100000000003</v>
      </c>
      <c r="Z9" s="81">
        <v>91.994</v>
      </c>
      <c r="AA9" s="81">
        <v>79.481999999999999</v>
      </c>
      <c r="AB9" s="80">
        <v>2971</v>
      </c>
    </row>
    <row r="10" spans="1:28">
      <c r="A10" s="69" t="s">
        <v>51</v>
      </c>
      <c r="B10" s="78">
        <v>1898.256443931145</v>
      </c>
      <c r="C10" s="78">
        <v>1136.0515288844954</v>
      </c>
      <c r="D10" s="79">
        <v>199.34240539235105</v>
      </c>
      <c r="E10" s="79">
        <v>319.24962916819356</v>
      </c>
      <c r="F10" s="78">
        <v>762.2049150466496</v>
      </c>
      <c r="G10" s="79">
        <v>330.18149495796331</v>
      </c>
      <c r="H10" s="78">
        <v>890.69223406885521</v>
      </c>
      <c r="I10" s="79">
        <v>145.81917115063206</v>
      </c>
      <c r="J10" s="79">
        <v>108.20492588114858</v>
      </c>
      <c r="K10" s="78">
        <v>2788.9486780000002</v>
      </c>
      <c r="L10" s="79">
        <v>64.282514000000006</v>
      </c>
      <c r="M10" s="78">
        <v>2853.2311920000002</v>
      </c>
      <c r="R10" s="69" t="s">
        <v>51</v>
      </c>
      <c r="S10" s="78">
        <v>3143.02</v>
      </c>
      <c r="T10" s="78">
        <v>1625.7</v>
      </c>
      <c r="U10" s="79">
        <v>262.23599999999999</v>
      </c>
      <c r="V10" s="79">
        <v>451.072</v>
      </c>
      <c r="W10" s="78">
        <v>1517.32</v>
      </c>
      <c r="X10" s="79">
        <v>450.94400000000002</v>
      </c>
      <c r="Y10" s="78">
        <v>1521.3679999999999</v>
      </c>
      <c r="Z10" s="79">
        <v>137.87899999999999</v>
      </c>
      <c r="AA10" s="79">
        <v>118.86799999999999</v>
      </c>
      <c r="AB10" s="78">
        <v>4664.3879999999999</v>
      </c>
    </row>
    <row r="11" spans="1:28">
      <c r="A11" s="68" t="s">
        <v>70</v>
      </c>
      <c r="B11" s="80">
        <v>2401.2738283980966</v>
      </c>
      <c r="C11" s="80">
        <v>1572.2701349638364</v>
      </c>
      <c r="D11" s="81">
        <v>270.58670286710469</v>
      </c>
      <c r="E11" s="81">
        <v>525.64940496565657</v>
      </c>
      <c r="F11" s="80">
        <v>829.0036934342603</v>
      </c>
      <c r="G11" s="81">
        <v>453.49646000968937</v>
      </c>
      <c r="H11" s="80">
        <v>627.7311716019035</v>
      </c>
      <c r="I11" s="81">
        <v>101.66747666482549</v>
      </c>
      <c r="J11" s="81">
        <v>95.00660245274868</v>
      </c>
      <c r="K11" s="80">
        <v>3029.0050000000001</v>
      </c>
      <c r="L11" s="81">
        <v>129.91300000000001</v>
      </c>
      <c r="M11" s="80">
        <v>3158.9180000000001</v>
      </c>
      <c r="N11" s="159"/>
      <c r="O11" s="159"/>
      <c r="P11" s="159"/>
      <c r="R11" s="68" t="s">
        <v>70</v>
      </c>
      <c r="S11" s="80">
        <v>3760.44</v>
      </c>
      <c r="T11" s="80">
        <v>2181.451</v>
      </c>
      <c r="U11" s="81">
        <v>347.58199999999999</v>
      </c>
      <c r="V11" s="81">
        <v>683.58600000000001</v>
      </c>
      <c r="W11" s="80">
        <v>1578.989</v>
      </c>
      <c r="X11" s="81">
        <v>550.18200000000002</v>
      </c>
      <c r="Y11" s="80">
        <v>1323.7159999999999</v>
      </c>
      <c r="Z11" s="81">
        <v>107.873</v>
      </c>
      <c r="AA11" s="81">
        <v>113.84</v>
      </c>
      <c r="AB11" s="80">
        <v>5084.1559999999999</v>
      </c>
    </row>
    <row r="12" spans="1:28">
      <c r="A12" s="69" t="s">
        <v>71</v>
      </c>
      <c r="B12" s="78">
        <v>1603.1425873141047</v>
      </c>
      <c r="C12" s="78">
        <v>902.47966046448062</v>
      </c>
      <c r="D12" s="79">
        <v>135.8734942770385</v>
      </c>
      <c r="E12" s="79">
        <v>356.86226483239261</v>
      </c>
      <c r="F12" s="78">
        <v>700.66292684962423</v>
      </c>
      <c r="G12" s="79">
        <v>377.35362163360799</v>
      </c>
      <c r="H12" s="78">
        <v>568.78941268589506</v>
      </c>
      <c r="I12" s="79">
        <v>112.28554664649491</v>
      </c>
      <c r="J12" s="79">
        <v>97.313660160890905</v>
      </c>
      <c r="K12" s="78">
        <v>2171.9319999999998</v>
      </c>
      <c r="L12" s="79">
        <v>59.667999999999999</v>
      </c>
      <c r="M12" s="78">
        <v>2231.6</v>
      </c>
      <c r="R12" s="69" t="s">
        <v>71</v>
      </c>
      <c r="S12" s="78">
        <v>2992.9969999999998</v>
      </c>
      <c r="T12" s="78">
        <v>1449.13</v>
      </c>
      <c r="U12" s="79">
        <v>208.447</v>
      </c>
      <c r="V12" s="79">
        <v>512.86099999999999</v>
      </c>
      <c r="W12" s="78">
        <v>1543.867</v>
      </c>
      <c r="X12" s="79">
        <v>526.51099999999997</v>
      </c>
      <c r="Y12" s="78">
        <v>1156.742</v>
      </c>
      <c r="Z12" s="79">
        <v>89.201999999999998</v>
      </c>
      <c r="AA12" s="79">
        <v>130.01300000000001</v>
      </c>
      <c r="AB12" s="78">
        <v>4149.7389999999996</v>
      </c>
    </row>
    <row r="13" spans="1:28" ht="15" customHeight="1">
      <c r="A13" s="68" t="s">
        <v>57</v>
      </c>
      <c r="B13" s="80">
        <v>698.65307223357684</v>
      </c>
      <c r="C13" s="80">
        <v>442.77299633993499</v>
      </c>
      <c r="D13" s="81">
        <v>56.960634624482687</v>
      </c>
      <c r="E13" s="81">
        <v>272.62435564007592</v>
      </c>
      <c r="F13" s="80">
        <v>255.88007589364182</v>
      </c>
      <c r="G13" s="81">
        <v>191.08953082976157</v>
      </c>
      <c r="H13" s="80">
        <v>264.41492776642315</v>
      </c>
      <c r="I13" s="81">
        <v>68.836060760631284</v>
      </c>
      <c r="J13" s="81">
        <v>22.194502562216684</v>
      </c>
      <c r="K13" s="80">
        <v>963.06799999999998</v>
      </c>
      <c r="L13" s="81">
        <v>63.319000000000003</v>
      </c>
      <c r="M13" s="80">
        <v>1026.3869999999999</v>
      </c>
      <c r="R13" s="68" t="s">
        <v>57</v>
      </c>
      <c r="S13" s="80">
        <v>1597.529</v>
      </c>
      <c r="T13" s="80">
        <v>931.505</v>
      </c>
      <c r="U13" s="80">
        <v>103.38200000000001</v>
      </c>
      <c r="V13" s="81">
        <v>503.803</v>
      </c>
      <c r="W13" s="81">
        <v>666.024</v>
      </c>
      <c r="X13" s="80">
        <v>351.73500000000001</v>
      </c>
      <c r="Y13" s="81">
        <v>576.55200000000002</v>
      </c>
      <c r="Z13" s="80">
        <v>93.1</v>
      </c>
      <c r="AA13" s="81">
        <v>45.021000000000001</v>
      </c>
      <c r="AB13" s="81">
        <v>2174.0810000000001</v>
      </c>
    </row>
    <row r="14" spans="1:28">
      <c r="A14" s="69" t="s">
        <v>59</v>
      </c>
      <c r="B14" s="78">
        <v>126.74551402423</v>
      </c>
      <c r="C14" s="78">
        <v>73.546650186192082</v>
      </c>
      <c r="D14" s="79">
        <v>7.1038989334485594</v>
      </c>
      <c r="E14" s="79">
        <v>25.195168125632581</v>
      </c>
      <c r="F14" s="78">
        <v>53.198863838037923</v>
      </c>
      <c r="G14" s="79">
        <v>22.653189463551776</v>
      </c>
      <c r="H14" s="78">
        <v>77.920485975769992</v>
      </c>
      <c r="I14" s="79">
        <v>10.70291349507028</v>
      </c>
      <c r="J14" s="79">
        <v>8.1103032106137558</v>
      </c>
      <c r="K14" s="78">
        <v>204.666</v>
      </c>
      <c r="L14" s="79">
        <v>14.734</v>
      </c>
      <c r="M14" s="78">
        <v>219.4</v>
      </c>
      <c r="R14" s="69" t="s">
        <v>59</v>
      </c>
      <c r="S14" s="78">
        <v>446.67099999999999</v>
      </c>
      <c r="T14" s="78">
        <v>179.255</v>
      </c>
      <c r="U14" s="79">
        <v>15.423</v>
      </c>
      <c r="V14" s="79">
        <v>59.97</v>
      </c>
      <c r="W14" s="78">
        <v>267.416</v>
      </c>
      <c r="X14" s="79">
        <v>51.584000000000003</v>
      </c>
      <c r="Y14" s="78">
        <v>270.11099999999999</v>
      </c>
      <c r="Z14" s="79">
        <v>22.597000000000001</v>
      </c>
      <c r="AA14" s="79">
        <v>14.371</v>
      </c>
      <c r="AB14" s="78">
        <v>716.78200000000004</v>
      </c>
    </row>
    <row r="15" spans="1:28" ht="15" hidden="1" customHeight="1">
      <c r="A15" s="85" t="s">
        <v>61</v>
      </c>
      <c r="R15" s="85" t="s">
        <v>61</v>
      </c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8" ht="15.75" thickBot="1">
      <c r="A16" s="90" t="s">
        <v>63</v>
      </c>
      <c r="B16" s="86">
        <v>9015.6551242578062</v>
      </c>
      <c r="C16" s="86">
        <v>5528.6901905261266</v>
      </c>
      <c r="D16" s="86">
        <v>889.83754355793133</v>
      </c>
      <c r="E16" s="86">
        <v>2134.8565217657087</v>
      </c>
      <c r="F16" s="86">
        <v>3486.9649337316796</v>
      </c>
      <c r="G16" s="86">
        <v>1943.2593652933133</v>
      </c>
      <c r="H16" s="86">
        <v>3548.7674918421958</v>
      </c>
      <c r="I16" s="86">
        <v>712.51286925570162</v>
      </c>
      <c r="J16" s="86">
        <v>430.76969577283046</v>
      </c>
      <c r="K16" s="86">
        <v>12564.422616100001</v>
      </c>
      <c r="L16" s="86">
        <v>462.5078408</v>
      </c>
      <c r="M16" s="86">
        <v>13026.930456900001</v>
      </c>
      <c r="R16" s="90" t="s">
        <v>63</v>
      </c>
      <c r="S16" s="86">
        <v>16882.591</v>
      </c>
      <c r="T16" s="86">
        <v>8783.4889999999996</v>
      </c>
      <c r="U16" s="86">
        <v>1305.01</v>
      </c>
      <c r="V16" s="86">
        <v>3099.567</v>
      </c>
      <c r="W16" s="86">
        <v>8099.1019999999999</v>
      </c>
      <c r="X16" s="86">
        <v>2859.1379999999999</v>
      </c>
      <c r="Y16" s="86">
        <v>7352.7690000000002</v>
      </c>
      <c r="Z16" s="86">
        <v>756.06100000000004</v>
      </c>
      <c r="AA16" s="86">
        <v>584.27800000000002</v>
      </c>
      <c r="AB16" s="86">
        <v>24235.360000000001</v>
      </c>
    </row>
    <row r="17" spans="1:28" s="157" customFormat="1" ht="15.75" thickTop="1">
      <c r="A17" s="156"/>
      <c r="B17" s="159"/>
      <c r="C17" s="159"/>
      <c r="D17" s="165"/>
      <c r="E17" s="165"/>
      <c r="F17" s="159"/>
      <c r="G17" s="165"/>
      <c r="H17" s="159"/>
      <c r="I17" s="165"/>
      <c r="J17" s="165"/>
      <c r="K17" s="163"/>
      <c r="L17" s="166"/>
      <c r="M17" s="159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8" ht="25.5" customHeight="1">
      <c r="A18" s="224">
        <v>2015</v>
      </c>
      <c r="B18" s="226" t="s">
        <v>157</v>
      </c>
      <c r="C18" s="226" t="s">
        <v>158</v>
      </c>
      <c r="D18" s="231" t="s">
        <v>159</v>
      </c>
      <c r="E18" s="231"/>
      <c r="F18" s="226" t="s">
        <v>160</v>
      </c>
      <c r="G18" s="155" t="s">
        <v>159</v>
      </c>
      <c r="H18" s="226" t="s">
        <v>161</v>
      </c>
      <c r="I18" s="231" t="s">
        <v>159</v>
      </c>
      <c r="J18" s="231"/>
      <c r="K18" s="226" t="s">
        <v>162</v>
      </c>
      <c r="L18" s="229" t="s">
        <v>163</v>
      </c>
      <c r="M18" s="226" t="s">
        <v>116</v>
      </c>
      <c r="R18" s="224">
        <v>2015</v>
      </c>
      <c r="S18" s="226" t="s">
        <v>157</v>
      </c>
      <c r="T18" s="226" t="s">
        <v>158</v>
      </c>
      <c r="U18" s="231" t="s">
        <v>159</v>
      </c>
      <c r="V18" s="231"/>
      <c r="W18" s="226" t="s">
        <v>160</v>
      </c>
      <c r="X18" s="155" t="s">
        <v>159</v>
      </c>
      <c r="Y18" s="226" t="s">
        <v>161</v>
      </c>
      <c r="Z18" s="231" t="s">
        <v>159</v>
      </c>
      <c r="AA18" s="231"/>
      <c r="AB18" s="226" t="s">
        <v>162</v>
      </c>
    </row>
    <row r="19" spans="1:28" ht="30">
      <c r="A19" s="225"/>
      <c r="B19" s="227"/>
      <c r="C19" s="227"/>
      <c r="D19" s="76" t="s">
        <v>164</v>
      </c>
      <c r="E19" s="76" t="s">
        <v>165</v>
      </c>
      <c r="F19" s="227"/>
      <c r="G19" s="77" t="s">
        <v>166</v>
      </c>
      <c r="H19" s="227"/>
      <c r="I19" s="76" t="s">
        <v>167</v>
      </c>
      <c r="J19" s="76" t="s">
        <v>168</v>
      </c>
      <c r="K19" s="227"/>
      <c r="L19" s="230"/>
      <c r="M19" s="227"/>
      <c r="R19" s="225"/>
      <c r="S19" s="227"/>
      <c r="T19" s="227"/>
      <c r="U19" s="76" t="s">
        <v>164</v>
      </c>
      <c r="V19" s="76" t="s">
        <v>165</v>
      </c>
      <c r="W19" s="227"/>
      <c r="X19" s="77" t="s">
        <v>166</v>
      </c>
      <c r="Y19" s="227"/>
      <c r="Z19" s="76" t="s">
        <v>167</v>
      </c>
      <c r="AA19" s="76" t="s">
        <v>168</v>
      </c>
      <c r="AB19" s="227"/>
    </row>
    <row r="20" spans="1:28">
      <c r="A20" s="69" t="s">
        <v>148</v>
      </c>
      <c r="B20" s="78">
        <v>92.861727999999999</v>
      </c>
      <c r="C20" s="78">
        <v>55.142665999999998</v>
      </c>
      <c r="D20" s="79">
        <v>4.3345630000000002</v>
      </c>
      <c r="E20" s="79">
        <v>16.390208000000001</v>
      </c>
      <c r="F20" s="78">
        <v>37.719061999999994</v>
      </c>
      <c r="G20" s="79">
        <v>16.069178999999998</v>
      </c>
      <c r="H20" s="78">
        <v>74.076242000000008</v>
      </c>
      <c r="I20" s="79">
        <v>6.5653050000000004</v>
      </c>
      <c r="J20" s="79">
        <v>2.491962</v>
      </c>
      <c r="K20" s="78">
        <v>166.93797000000001</v>
      </c>
      <c r="L20" s="79">
        <v>2.0250300000000001</v>
      </c>
      <c r="M20" s="78">
        <v>168.96299999999999</v>
      </c>
      <c r="R20" s="69" t="s">
        <v>148</v>
      </c>
      <c r="S20" s="78">
        <v>370.44299999999998</v>
      </c>
      <c r="T20" s="78">
        <v>131.83099999999999</v>
      </c>
      <c r="U20" s="79">
        <v>12.007999999999999</v>
      </c>
      <c r="V20" s="79">
        <v>44.171999999999997</v>
      </c>
      <c r="W20" s="78">
        <v>238.61199999999999</v>
      </c>
      <c r="X20" s="79">
        <v>33.219000000000001</v>
      </c>
      <c r="Y20" s="78">
        <v>235.69</v>
      </c>
      <c r="Z20" s="79">
        <v>15.413</v>
      </c>
      <c r="AA20" s="79">
        <v>3.302</v>
      </c>
      <c r="AB20" s="78">
        <v>606.13300000000004</v>
      </c>
    </row>
    <row r="21" spans="1:28">
      <c r="A21" s="68" t="s">
        <v>41</v>
      </c>
      <c r="B21" s="80">
        <v>77.212907999999985</v>
      </c>
      <c r="C21" s="80">
        <v>40.053780999999987</v>
      </c>
      <c r="D21" s="81">
        <v>4.3244420000000003</v>
      </c>
      <c r="E21" s="81">
        <v>10.232635</v>
      </c>
      <c r="F21" s="80">
        <v>37.159126999999998</v>
      </c>
      <c r="G21" s="81">
        <v>13.035613</v>
      </c>
      <c r="H21" s="80">
        <v>64.294592000000037</v>
      </c>
      <c r="I21" s="81">
        <v>4.3984839999999998</v>
      </c>
      <c r="J21" s="81">
        <v>3.0517449999999999</v>
      </c>
      <c r="K21" s="80">
        <v>141.50750000000002</v>
      </c>
      <c r="L21" s="81">
        <v>1.7925</v>
      </c>
      <c r="M21" s="80">
        <v>143.30000000000001</v>
      </c>
      <c r="R21" s="68" t="s">
        <v>41</v>
      </c>
      <c r="S21" s="80">
        <v>293.92</v>
      </c>
      <c r="T21" s="80">
        <v>95.658000000000001</v>
      </c>
      <c r="U21" s="81">
        <v>10.926</v>
      </c>
      <c r="V21" s="81">
        <v>25.309000000000001</v>
      </c>
      <c r="W21" s="80">
        <v>198.262</v>
      </c>
      <c r="X21" s="81">
        <v>32.735999999999997</v>
      </c>
      <c r="Y21" s="80">
        <v>215.267</v>
      </c>
      <c r="Z21" s="81">
        <v>7.7530000000000001</v>
      </c>
      <c r="AA21" s="81">
        <v>3.5760000000000001</v>
      </c>
      <c r="AB21" s="80">
        <v>509.18700000000001</v>
      </c>
    </row>
    <row r="22" spans="1:28">
      <c r="A22" s="69" t="s">
        <v>69</v>
      </c>
      <c r="B22" s="78">
        <v>102.98186100000001</v>
      </c>
      <c r="C22" s="78">
        <v>58.929814000000007</v>
      </c>
      <c r="D22" s="79">
        <v>5.1217300000000003</v>
      </c>
      <c r="E22" s="79">
        <v>22.67905</v>
      </c>
      <c r="F22" s="78">
        <v>44.052047000000002</v>
      </c>
      <c r="G22" s="79">
        <v>17.729419</v>
      </c>
      <c r="H22" s="78">
        <v>94.832139000000012</v>
      </c>
      <c r="I22" s="79">
        <v>20.224772000000002</v>
      </c>
      <c r="J22" s="79">
        <v>2.8128790000000001</v>
      </c>
      <c r="K22" s="78">
        <v>197.81400000000002</v>
      </c>
      <c r="L22" s="79">
        <v>5.9859999999999998</v>
      </c>
      <c r="M22" s="78">
        <v>203.8</v>
      </c>
      <c r="R22" s="69" t="s">
        <v>69</v>
      </c>
      <c r="S22" s="78">
        <v>356.34300000000002</v>
      </c>
      <c r="T22" s="78">
        <v>131.196</v>
      </c>
      <c r="U22" s="79">
        <v>13.039</v>
      </c>
      <c r="V22" s="79">
        <v>41.847999999999999</v>
      </c>
      <c r="W22" s="78">
        <v>225.14699999999999</v>
      </c>
      <c r="X22" s="79">
        <v>34.912999999999997</v>
      </c>
      <c r="Y22" s="78">
        <v>256.74799999999999</v>
      </c>
      <c r="Z22" s="79">
        <v>24.532</v>
      </c>
      <c r="AA22" s="79">
        <v>1.6739999999999999</v>
      </c>
      <c r="AB22" s="78">
        <v>613.09100000000001</v>
      </c>
    </row>
    <row r="23" spans="1:28">
      <c r="A23" s="68" t="s">
        <v>45</v>
      </c>
      <c r="B23" s="80">
        <v>275.22105699999997</v>
      </c>
      <c r="C23" s="80">
        <v>181.86271399999998</v>
      </c>
      <c r="D23" s="81">
        <v>35.679513999999998</v>
      </c>
      <c r="E23" s="81">
        <v>62.873258</v>
      </c>
      <c r="F23" s="80">
        <v>93.358343000000005</v>
      </c>
      <c r="G23" s="81">
        <v>60.178007999999998</v>
      </c>
      <c r="H23" s="80">
        <v>177.96194300000002</v>
      </c>
      <c r="I23" s="81">
        <v>46.358584</v>
      </c>
      <c r="J23" s="81">
        <v>13.237109</v>
      </c>
      <c r="K23" s="80">
        <v>453.18299999999999</v>
      </c>
      <c r="L23" s="81">
        <v>23.617000000000001</v>
      </c>
      <c r="M23" s="80">
        <v>476.8</v>
      </c>
      <c r="R23" s="68" t="s">
        <v>45</v>
      </c>
      <c r="S23" s="80">
        <v>589.69100000000003</v>
      </c>
      <c r="T23" s="80">
        <v>281.37099999999998</v>
      </c>
      <c r="U23" s="80">
        <v>49.585000000000001</v>
      </c>
      <c r="V23" s="80">
        <v>91.5</v>
      </c>
      <c r="W23" s="80">
        <v>308.32</v>
      </c>
      <c r="X23" s="80">
        <v>88.587000000000003</v>
      </c>
      <c r="Y23" s="80">
        <v>344.54300000000001</v>
      </c>
      <c r="Z23" s="80">
        <v>42.112000000000002</v>
      </c>
      <c r="AA23" s="80">
        <v>11.83</v>
      </c>
      <c r="AB23" s="80">
        <v>934.23400000000004</v>
      </c>
    </row>
    <row r="24" spans="1:28">
      <c r="A24" s="69" t="s">
        <v>47</v>
      </c>
      <c r="B24" s="78">
        <v>809.7858940000001</v>
      </c>
      <c r="C24" s="78">
        <v>519.47992900000008</v>
      </c>
      <c r="D24" s="79">
        <v>127.471709</v>
      </c>
      <c r="E24" s="79">
        <v>222.90470500000001</v>
      </c>
      <c r="F24" s="78">
        <v>290.30596500000001</v>
      </c>
      <c r="G24" s="79">
        <v>215.994552</v>
      </c>
      <c r="H24" s="78">
        <v>369.86610599999995</v>
      </c>
      <c r="I24" s="79">
        <v>98.096221999999997</v>
      </c>
      <c r="J24" s="79">
        <v>28.09102</v>
      </c>
      <c r="K24" s="78">
        <v>1179.652</v>
      </c>
      <c r="L24" s="79">
        <v>42.274000000000001</v>
      </c>
      <c r="M24" s="78">
        <v>1221.9259999999999</v>
      </c>
      <c r="R24" s="69" t="s">
        <v>47</v>
      </c>
      <c r="S24" s="78">
        <v>1312.165</v>
      </c>
      <c r="T24" s="78">
        <v>754.82100000000003</v>
      </c>
      <c r="U24" s="79">
        <v>174.87299999999999</v>
      </c>
      <c r="V24" s="79">
        <v>266.19600000000003</v>
      </c>
      <c r="W24" s="78">
        <v>557.34400000000005</v>
      </c>
      <c r="X24" s="79">
        <v>257.7</v>
      </c>
      <c r="Y24" s="78">
        <v>558.00400000000002</v>
      </c>
      <c r="Z24" s="79">
        <v>79.730999999999995</v>
      </c>
      <c r="AA24" s="79">
        <v>35.654000000000003</v>
      </c>
      <c r="AB24" s="78">
        <v>1870.1690000000001</v>
      </c>
    </row>
    <row r="25" spans="1:28">
      <c r="A25" s="68" t="s">
        <v>49</v>
      </c>
      <c r="B25" s="80">
        <v>1296.5235280000002</v>
      </c>
      <c r="C25" s="80">
        <v>782.15315500000008</v>
      </c>
      <c r="D25" s="81">
        <v>142.27743699999999</v>
      </c>
      <c r="E25" s="81">
        <v>340.31224900000001</v>
      </c>
      <c r="F25" s="80">
        <v>514.37037299999997</v>
      </c>
      <c r="G25" s="81">
        <v>311.137294</v>
      </c>
      <c r="H25" s="80">
        <v>600.47647199999983</v>
      </c>
      <c r="I25" s="81">
        <v>161.99964800000001</v>
      </c>
      <c r="J25" s="81">
        <v>75.798914999999994</v>
      </c>
      <c r="K25" s="80">
        <v>1897</v>
      </c>
      <c r="L25" s="81">
        <v>59.6</v>
      </c>
      <c r="M25" s="80">
        <v>1956.6</v>
      </c>
      <c r="R25" s="68" t="s">
        <v>49</v>
      </c>
      <c r="S25" s="80">
        <v>1976.9839999999999</v>
      </c>
      <c r="T25" s="80">
        <v>1064.8610000000001</v>
      </c>
      <c r="U25" s="81">
        <v>203.048</v>
      </c>
      <c r="V25" s="81">
        <v>412.47500000000002</v>
      </c>
      <c r="W25" s="80">
        <v>912.12300000000005</v>
      </c>
      <c r="X25" s="81">
        <v>373.34300000000002</v>
      </c>
      <c r="Y25" s="80">
        <v>1055.8920000000001</v>
      </c>
      <c r="Z25" s="81">
        <v>117.383</v>
      </c>
      <c r="AA25" s="81">
        <v>94.585999999999999</v>
      </c>
      <c r="AB25" s="80">
        <v>3032.8760000000002</v>
      </c>
    </row>
    <row r="26" spans="1:28">
      <c r="A26" s="69" t="s">
        <v>51</v>
      </c>
      <c r="B26" s="78">
        <v>1985.7694489999999</v>
      </c>
      <c r="C26" s="78">
        <v>1137.7447239999999</v>
      </c>
      <c r="D26" s="79">
        <v>215.50622999999999</v>
      </c>
      <c r="E26" s="79">
        <v>393.69145700000001</v>
      </c>
      <c r="F26" s="78">
        <v>848.02472499999999</v>
      </c>
      <c r="G26" s="79">
        <v>512.35646699999995</v>
      </c>
      <c r="H26" s="78">
        <v>908.4150510000004</v>
      </c>
      <c r="I26" s="79">
        <v>138.951785</v>
      </c>
      <c r="J26" s="79">
        <v>94.575845000000001</v>
      </c>
      <c r="K26" s="78">
        <v>2894.1845000000003</v>
      </c>
      <c r="L26" s="79">
        <v>62.653500000000001</v>
      </c>
      <c r="M26" s="78">
        <v>2956.8380000000002</v>
      </c>
      <c r="R26" s="69" t="s">
        <v>51</v>
      </c>
      <c r="S26" s="78">
        <v>2641.681</v>
      </c>
      <c r="T26" s="78">
        <v>1361.345</v>
      </c>
      <c r="U26" s="79">
        <v>251.80600000000001</v>
      </c>
      <c r="V26" s="79">
        <v>410.40100000000001</v>
      </c>
      <c r="W26" s="78">
        <v>1280.336</v>
      </c>
      <c r="X26" s="79">
        <v>487.35</v>
      </c>
      <c r="Y26" s="78">
        <v>1766.875</v>
      </c>
      <c r="Z26" s="79">
        <v>108.277</v>
      </c>
      <c r="AA26" s="79">
        <v>84.915000000000006</v>
      </c>
      <c r="AB26" s="78">
        <v>4408.5559999999996</v>
      </c>
    </row>
    <row r="27" spans="1:28">
      <c r="A27" s="68" t="s">
        <v>70</v>
      </c>
      <c r="B27" s="80">
        <v>2456.229981</v>
      </c>
      <c r="C27" s="80">
        <v>1700.305674</v>
      </c>
      <c r="D27" s="81">
        <v>397.54147</v>
      </c>
      <c r="E27" s="81">
        <v>503.99703499999998</v>
      </c>
      <c r="F27" s="80">
        <v>755.924307</v>
      </c>
      <c r="G27" s="81">
        <v>451.09133500000002</v>
      </c>
      <c r="H27" s="80">
        <v>910.98653899999999</v>
      </c>
      <c r="I27" s="81">
        <v>201.81331399999999</v>
      </c>
      <c r="J27" s="81">
        <v>99.316575</v>
      </c>
      <c r="K27" s="80">
        <v>3367.2165199999999</v>
      </c>
      <c r="L27" s="81">
        <v>110.47028</v>
      </c>
      <c r="M27" s="80">
        <v>3477.6867999999999</v>
      </c>
      <c r="N27" s="163"/>
      <c r="O27" s="163"/>
      <c r="P27" s="159"/>
      <c r="R27" s="68" t="s">
        <v>70</v>
      </c>
      <c r="S27" s="80">
        <v>3114</v>
      </c>
      <c r="T27" s="80">
        <v>1921.3</v>
      </c>
      <c r="U27" s="81">
        <v>385.3</v>
      </c>
      <c r="V27" s="81">
        <v>536.9</v>
      </c>
      <c r="W27" s="80">
        <v>1192.7</v>
      </c>
      <c r="X27" s="81">
        <v>482.9</v>
      </c>
      <c r="Y27" s="80">
        <v>1879.4</v>
      </c>
      <c r="Z27" s="81">
        <v>128.30000000000001</v>
      </c>
      <c r="AA27" s="81">
        <v>115.6</v>
      </c>
      <c r="AB27" s="80">
        <v>4993.5</v>
      </c>
    </row>
    <row r="28" spans="1:28">
      <c r="A28" s="69" t="s">
        <v>71</v>
      </c>
      <c r="B28" s="78">
        <v>1535.7416560000001</v>
      </c>
      <c r="C28" s="78">
        <v>1023.258785</v>
      </c>
      <c r="D28" s="79">
        <v>180.36264</v>
      </c>
      <c r="E28" s="79">
        <v>434.248762</v>
      </c>
      <c r="F28" s="78">
        <v>512.48287100000005</v>
      </c>
      <c r="G28" s="79">
        <v>270.15983499999999</v>
      </c>
      <c r="H28" s="78">
        <v>588.04634399999986</v>
      </c>
      <c r="I28" s="79">
        <v>177.83038300000001</v>
      </c>
      <c r="J28" s="79">
        <v>69.691558999999998</v>
      </c>
      <c r="K28" s="78">
        <v>2123.788</v>
      </c>
      <c r="L28" s="79">
        <v>58.212000000000003</v>
      </c>
      <c r="M28" s="78">
        <v>2182</v>
      </c>
      <c r="R28" s="69" t="s">
        <v>71</v>
      </c>
      <c r="S28" s="78">
        <v>2465.393</v>
      </c>
      <c r="T28" s="78">
        <v>1433.42</v>
      </c>
      <c r="U28" s="79">
        <v>241.69</v>
      </c>
      <c r="V28" s="79">
        <v>558.14599999999996</v>
      </c>
      <c r="W28" s="78">
        <v>1031.973</v>
      </c>
      <c r="X28" s="79">
        <v>333.10199999999998</v>
      </c>
      <c r="Y28" s="78">
        <v>1184.309</v>
      </c>
      <c r="Z28" s="79">
        <v>135.07900000000001</v>
      </c>
      <c r="AA28" s="79">
        <v>90.183999999999997</v>
      </c>
      <c r="AB28" s="78">
        <v>3649.7020000000002</v>
      </c>
    </row>
    <row r="29" spans="1:28">
      <c r="A29" s="68" t="s">
        <v>57</v>
      </c>
      <c r="B29" s="80">
        <v>567.95621600000004</v>
      </c>
      <c r="C29" s="80">
        <v>384.68264100000005</v>
      </c>
      <c r="D29" s="81">
        <v>66.072466000000006</v>
      </c>
      <c r="E29" s="81">
        <v>199.48282599999999</v>
      </c>
      <c r="F29" s="80">
        <v>183.27357500000002</v>
      </c>
      <c r="G29" s="81">
        <v>110.30989700000001</v>
      </c>
      <c r="H29" s="80">
        <v>266.71028399999989</v>
      </c>
      <c r="I29" s="81">
        <v>57.800814000000003</v>
      </c>
      <c r="J29" s="81">
        <v>23.122430000000001</v>
      </c>
      <c r="K29" s="80">
        <v>834.66649999999993</v>
      </c>
      <c r="L29" s="81">
        <v>64.478999999999999</v>
      </c>
      <c r="M29" s="80">
        <v>899.14549999999997</v>
      </c>
      <c r="N29" s="163"/>
      <c r="O29" s="163"/>
      <c r="P29" s="159"/>
      <c r="R29" s="68" t="s">
        <v>57</v>
      </c>
      <c r="S29" s="80">
        <v>1295.519</v>
      </c>
      <c r="T29" s="80">
        <v>761.33699999999999</v>
      </c>
      <c r="U29" s="81">
        <v>148.99799999999999</v>
      </c>
      <c r="V29" s="81">
        <v>345.91</v>
      </c>
      <c r="W29" s="80">
        <v>534.18200000000002</v>
      </c>
      <c r="X29" s="81">
        <v>193.42400000000001</v>
      </c>
      <c r="Y29" s="80">
        <v>557.15899999999999</v>
      </c>
      <c r="Z29" s="81">
        <v>51.148000000000003</v>
      </c>
      <c r="AA29" s="81">
        <v>53.783000000000001</v>
      </c>
      <c r="AB29" s="80">
        <v>1852.6780000000001</v>
      </c>
    </row>
    <row r="30" spans="1:28">
      <c r="A30" s="69" t="s">
        <v>59</v>
      </c>
      <c r="B30" s="78">
        <v>121.98312600000003</v>
      </c>
      <c r="C30" s="78">
        <v>69.984138000000016</v>
      </c>
      <c r="D30" s="79">
        <v>10.202051000000001</v>
      </c>
      <c r="E30" s="79">
        <v>20.521553000000001</v>
      </c>
      <c r="F30" s="78">
        <v>51.998988000000004</v>
      </c>
      <c r="G30" s="79">
        <v>28.145087</v>
      </c>
      <c r="H30" s="78">
        <v>119.06087399999998</v>
      </c>
      <c r="I30" s="79">
        <v>20.392368999999999</v>
      </c>
      <c r="J30" s="79">
        <v>3.8026879999999998</v>
      </c>
      <c r="K30" s="78">
        <v>241.04400000000001</v>
      </c>
      <c r="L30" s="79">
        <v>13.456</v>
      </c>
      <c r="M30" s="78">
        <v>254.5</v>
      </c>
      <c r="R30" s="69" t="s">
        <v>59</v>
      </c>
      <c r="S30" s="78">
        <v>355.97800000000001</v>
      </c>
      <c r="T30" s="78">
        <v>146.79900000000001</v>
      </c>
      <c r="U30" s="79">
        <v>17.995000000000001</v>
      </c>
      <c r="V30" s="79">
        <v>47.207000000000001</v>
      </c>
      <c r="W30" s="78">
        <v>209.179</v>
      </c>
      <c r="X30" s="79">
        <v>53.142000000000003</v>
      </c>
      <c r="Y30" s="78">
        <v>285.48200000000003</v>
      </c>
      <c r="Z30" s="79">
        <v>21.681999999999999</v>
      </c>
      <c r="AA30" s="79">
        <v>8.4670000000000005</v>
      </c>
      <c r="AB30" s="78">
        <v>641.46</v>
      </c>
    </row>
    <row r="31" spans="1:28">
      <c r="A31" s="85" t="s">
        <v>61</v>
      </c>
      <c r="B31" s="80">
        <v>83.743893792083668</v>
      </c>
      <c r="C31" s="80">
        <v>55.750706624145749</v>
      </c>
      <c r="D31" s="81">
        <v>6.5889241124533546</v>
      </c>
      <c r="E31" s="81">
        <v>18.51801468279033</v>
      </c>
      <c r="F31" s="80">
        <v>27.993187167937915</v>
      </c>
      <c r="G31" s="81">
        <v>12.031545250219633</v>
      </c>
      <c r="H31" s="80">
        <v>118.81310620791635</v>
      </c>
      <c r="I31" s="81">
        <v>10.685822747760959</v>
      </c>
      <c r="J31" s="81">
        <v>7.2523144476935384</v>
      </c>
      <c r="K31" s="80">
        <v>202.55700000000002</v>
      </c>
      <c r="L31" s="81">
        <v>2.403</v>
      </c>
      <c r="M31" s="80">
        <v>204.96</v>
      </c>
      <c r="R31" s="85" t="s">
        <v>61</v>
      </c>
      <c r="S31" s="83">
        <v>202.053</v>
      </c>
      <c r="T31" s="83">
        <v>105.3</v>
      </c>
      <c r="U31" s="84">
        <v>12.845000000000001</v>
      </c>
      <c r="V31" s="84">
        <v>30.27</v>
      </c>
      <c r="W31" s="83">
        <v>96.753</v>
      </c>
      <c r="X31" s="84">
        <v>26.780999999999999</v>
      </c>
      <c r="Y31" s="83">
        <v>285.846</v>
      </c>
      <c r="Z31" s="84">
        <v>18.827999999999999</v>
      </c>
      <c r="AA31" s="84">
        <v>9.19</v>
      </c>
      <c r="AB31" s="83">
        <v>487.899</v>
      </c>
    </row>
    <row r="32" spans="1:28" ht="15.75" thickBot="1">
      <c r="A32" s="90" t="s">
        <v>18</v>
      </c>
      <c r="B32" s="86">
        <f>SUM(B20:B31)</f>
        <v>9406.0112977920835</v>
      </c>
      <c r="C32" s="86">
        <f t="shared" ref="C32:M32" si="0">SUM(C20:C31)</f>
        <v>6009.3487276241467</v>
      </c>
      <c r="D32" s="86">
        <f t="shared" si="0"/>
        <v>1195.4831761124533</v>
      </c>
      <c r="E32" s="86">
        <f t="shared" si="0"/>
        <v>2245.8517526827904</v>
      </c>
      <c r="F32" s="86">
        <f t="shared" si="0"/>
        <v>3396.6625701679377</v>
      </c>
      <c r="G32" s="86">
        <f t="shared" si="0"/>
        <v>2018.2382312502198</v>
      </c>
      <c r="H32" s="86">
        <f t="shared" si="0"/>
        <v>4293.5396922079162</v>
      </c>
      <c r="I32" s="86">
        <f t="shared" si="0"/>
        <v>945.11750274776102</v>
      </c>
      <c r="J32" s="86">
        <f t="shared" si="0"/>
        <v>423.2450414476935</v>
      </c>
      <c r="K32" s="86">
        <f t="shared" si="0"/>
        <v>13699.550990000002</v>
      </c>
      <c r="L32" s="86">
        <f t="shared" si="0"/>
        <v>446.96831000000003</v>
      </c>
      <c r="M32" s="86">
        <f t="shared" si="0"/>
        <v>14146.519299999998</v>
      </c>
      <c r="R32" s="90" t="s">
        <v>18</v>
      </c>
      <c r="S32" s="86">
        <f>SUM(S20:S31)</f>
        <v>14974.17</v>
      </c>
      <c r="T32" s="86">
        <f t="shared" ref="T32:AB32" si="1">SUM(T20:T31)</f>
        <v>8189.2390000000014</v>
      </c>
      <c r="U32" s="86">
        <f t="shared" si="1"/>
        <v>1522.1130000000001</v>
      </c>
      <c r="V32" s="86">
        <f t="shared" si="1"/>
        <v>2810.3339999999998</v>
      </c>
      <c r="W32" s="86">
        <f t="shared" si="1"/>
        <v>6784.9309999999996</v>
      </c>
      <c r="X32" s="86">
        <f t="shared" si="1"/>
        <v>2397.1969999999997</v>
      </c>
      <c r="Y32" s="86">
        <f t="shared" si="1"/>
        <v>8625.2150000000001</v>
      </c>
      <c r="Z32" s="86">
        <f t="shared" si="1"/>
        <v>750.23799999999994</v>
      </c>
      <c r="AA32" s="86">
        <f t="shared" si="1"/>
        <v>512.76100000000008</v>
      </c>
      <c r="AB32" s="86">
        <f t="shared" si="1"/>
        <v>23599.485000000001</v>
      </c>
    </row>
    <row r="33" spans="1:28" ht="16.5" thickTop="1" thickBot="1">
      <c r="A33" s="90" t="s">
        <v>151</v>
      </c>
      <c r="B33" s="86">
        <v>9322.2674040000002</v>
      </c>
      <c r="C33" s="86">
        <v>5953.5980210000007</v>
      </c>
      <c r="D33" s="86">
        <v>1188.8942520000001</v>
      </c>
      <c r="E33" s="86">
        <v>2227.3337380000003</v>
      </c>
      <c r="F33" s="86">
        <v>3368.6693829999999</v>
      </c>
      <c r="G33" s="86">
        <v>2006.2066860000002</v>
      </c>
      <c r="H33" s="86">
        <v>4174.6035860000002</v>
      </c>
      <c r="I33" s="86">
        <v>934.43168000000003</v>
      </c>
      <c r="J33" s="86">
        <v>415.99272699999995</v>
      </c>
      <c r="K33" s="86">
        <v>13496.870989999999</v>
      </c>
      <c r="L33" s="86">
        <v>444.56531000000001</v>
      </c>
      <c r="M33" s="86">
        <v>13941.436299999999</v>
      </c>
      <c r="R33" s="90" t="s">
        <v>151</v>
      </c>
      <c r="S33" s="86">
        <f>SUM(S20:S30)</f>
        <v>14772.117</v>
      </c>
      <c r="T33" s="86">
        <f t="shared" ref="T33:AB33" si="2">SUM(T20:T30)</f>
        <v>8083.9390000000012</v>
      </c>
      <c r="U33" s="86">
        <f t="shared" si="2"/>
        <v>1509.268</v>
      </c>
      <c r="V33" s="86">
        <f t="shared" si="2"/>
        <v>2780.0639999999999</v>
      </c>
      <c r="W33" s="86">
        <f t="shared" si="2"/>
        <v>6688.1779999999999</v>
      </c>
      <c r="X33" s="86">
        <f t="shared" si="2"/>
        <v>2370.4159999999997</v>
      </c>
      <c r="Y33" s="86">
        <f t="shared" si="2"/>
        <v>8339.3690000000006</v>
      </c>
      <c r="Z33" s="86">
        <f t="shared" si="2"/>
        <v>731.41</v>
      </c>
      <c r="AA33" s="86">
        <f t="shared" si="2"/>
        <v>503.57100000000003</v>
      </c>
      <c r="AB33" s="86">
        <f t="shared" si="2"/>
        <v>23111.585999999999</v>
      </c>
    </row>
    <row r="34" spans="1:28" s="162" customFormat="1" ht="15.75" thickTop="1">
      <c r="A34" s="160"/>
      <c r="B34" s="160"/>
      <c r="C34" s="161"/>
      <c r="D34" s="161"/>
      <c r="E34" s="161"/>
      <c r="F34" s="160"/>
      <c r="G34" s="161"/>
      <c r="H34" s="161"/>
      <c r="I34" s="160"/>
      <c r="J34" s="161"/>
      <c r="K34" s="161"/>
      <c r="L34" s="161"/>
      <c r="M34" s="160"/>
      <c r="N34" s="160"/>
      <c r="O34" s="160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</row>
    <row r="35" spans="1:28" ht="25.5" customHeight="1">
      <c r="A35" s="224" t="s">
        <v>73</v>
      </c>
      <c r="B35" s="226" t="s">
        <v>157</v>
      </c>
      <c r="C35" s="226" t="s">
        <v>158</v>
      </c>
      <c r="D35" s="231" t="s">
        <v>159</v>
      </c>
      <c r="E35" s="231"/>
      <c r="F35" s="226" t="s">
        <v>160</v>
      </c>
      <c r="G35" s="155" t="s">
        <v>159</v>
      </c>
      <c r="H35" s="226" t="s">
        <v>161</v>
      </c>
      <c r="I35" s="231" t="s">
        <v>159</v>
      </c>
      <c r="J35" s="231"/>
      <c r="K35" s="226" t="s">
        <v>162</v>
      </c>
      <c r="L35" s="229" t="s">
        <v>163</v>
      </c>
      <c r="M35" s="226" t="s">
        <v>116</v>
      </c>
      <c r="R35" s="224" t="s">
        <v>73</v>
      </c>
      <c r="S35" s="226" t="s">
        <v>157</v>
      </c>
      <c r="T35" s="226" t="s">
        <v>158</v>
      </c>
      <c r="U35" s="231" t="s">
        <v>159</v>
      </c>
      <c r="V35" s="231"/>
      <c r="W35" s="226" t="s">
        <v>160</v>
      </c>
      <c r="X35" s="155" t="s">
        <v>159</v>
      </c>
      <c r="Y35" s="226" t="s">
        <v>161</v>
      </c>
      <c r="Z35" s="231" t="s">
        <v>159</v>
      </c>
      <c r="AA35" s="231"/>
      <c r="AB35" s="226" t="s">
        <v>162</v>
      </c>
    </row>
    <row r="36" spans="1:28" ht="30">
      <c r="A36" s="225"/>
      <c r="B36" s="227"/>
      <c r="C36" s="227"/>
      <c r="D36" s="76" t="s">
        <v>164</v>
      </c>
      <c r="E36" s="76" t="s">
        <v>165</v>
      </c>
      <c r="F36" s="227"/>
      <c r="G36" s="77" t="s">
        <v>166</v>
      </c>
      <c r="H36" s="227"/>
      <c r="I36" s="76" t="s">
        <v>167</v>
      </c>
      <c r="J36" s="76" t="s">
        <v>168</v>
      </c>
      <c r="K36" s="227"/>
      <c r="L36" s="230"/>
      <c r="M36" s="227"/>
      <c r="R36" s="225"/>
      <c r="S36" s="227"/>
      <c r="T36" s="227"/>
      <c r="U36" s="76" t="s">
        <v>164</v>
      </c>
      <c r="V36" s="76" t="s">
        <v>165</v>
      </c>
      <c r="W36" s="227"/>
      <c r="X36" s="77" t="s">
        <v>166</v>
      </c>
      <c r="Y36" s="227"/>
      <c r="Z36" s="76" t="s">
        <v>167</v>
      </c>
      <c r="AA36" s="76" t="s">
        <v>168</v>
      </c>
      <c r="AB36" s="227"/>
    </row>
    <row r="37" spans="1:28">
      <c r="A37" s="69" t="s">
        <v>148</v>
      </c>
      <c r="B37" s="93">
        <f t="shared" ref="B37:M37" si="3">IF(B20=0, "",(B4/B20-1))</f>
        <v>-0.17795669690938787</v>
      </c>
      <c r="C37" s="93">
        <f t="shared" si="3"/>
        <v>-0.12357852496809807</v>
      </c>
      <c r="D37" s="94">
        <f t="shared" si="3"/>
        <v>-5.0494608115478901E-2</v>
      </c>
      <c r="E37" s="94">
        <f t="shared" si="3"/>
        <v>4.6406740620102527E-2</v>
      </c>
      <c r="F37" s="93">
        <f t="shared" si="3"/>
        <v>-0.25745383215228212</v>
      </c>
      <c r="G37" s="94">
        <f t="shared" si="3"/>
        <v>-0.25702116922093599</v>
      </c>
      <c r="H37" s="93">
        <f t="shared" si="3"/>
        <v>0.11792589834913603</v>
      </c>
      <c r="I37" s="94">
        <f t="shared" si="3"/>
        <v>0.63173896732018875</v>
      </c>
      <c r="J37" s="94">
        <f t="shared" si="3"/>
        <v>-0.47184146304063113</v>
      </c>
      <c r="K37" s="93">
        <f t="shared" si="3"/>
        <v>-4.6663194718373546E-2</v>
      </c>
      <c r="L37" s="94">
        <f t="shared" si="3"/>
        <v>-3.7999930865221798E-2</v>
      </c>
      <c r="M37" s="93">
        <f t="shared" si="3"/>
        <v>-4.6559365068091774E-2</v>
      </c>
      <c r="R37" s="69" t="s">
        <v>148</v>
      </c>
      <c r="S37" s="95">
        <f t="shared" ref="S37:AB37" si="4">IF(S20=0, "",(S4/S20-1))</f>
        <v>-0.14469972438404832</v>
      </c>
      <c r="T37" s="94">
        <f t="shared" si="4"/>
        <v>-8.5784072031616088E-2</v>
      </c>
      <c r="U37" s="94">
        <f t="shared" si="4"/>
        <v>-7.403397734843431E-2</v>
      </c>
      <c r="V37" s="94">
        <f t="shared" si="4"/>
        <v>-0.14040568686045451</v>
      </c>
      <c r="W37" s="94">
        <f t="shared" si="4"/>
        <v>-0.17725009639079337</v>
      </c>
      <c r="X37" s="94">
        <f t="shared" si="4"/>
        <v>-9.4433908305487813E-2</v>
      </c>
      <c r="Y37" s="94">
        <f t="shared" si="4"/>
        <v>2.7697399125970579E-2</v>
      </c>
      <c r="Z37" s="94">
        <f t="shared" si="4"/>
        <v>4.8530461298903704E-2</v>
      </c>
      <c r="AA37" s="94">
        <f t="shared" si="4"/>
        <v>-0.17383403997577218</v>
      </c>
      <c r="AB37" s="94">
        <f t="shared" si="4"/>
        <v>-7.7664472978702714E-2</v>
      </c>
    </row>
    <row r="38" spans="1:28">
      <c r="A38" s="68" t="s">
        <v>41</v>
      </c>
      <c r="B38" s="96">
        <f t="shared" ref="B38:M38" si="5">IF(B21=0, "",(B5/B21-1))</f>
        <v>-7.2546676237742025E-2</v>
      </c>
      <c r="C38" s="96">
        <f t="shared" si="5"/>
        <v>4.5642873803328321E-2</v>
      </c>
      <c r="D38" s="97">
        <f t="shared" si="5"/>
        <v>-0.2447918873352869</v>
      </c>
      <c r="E38" s="97">
        <f t="shared" si="5"/>
        <v>0.28185571286392741</v>
      </c>
      <c r="F38" s="96">
        <f t="shared" si="5"/>
        <v>-0.19994305866173112</v>
      </c>
      <c r="G38" s="97">
        <f t="shared" si="5"/>
        <v>-2.9404528222493398E-2</v>
      </c>
      <c r="H38" s="96">
        <f t="shared" si="5"/>
        <v>-6.0175514636588545E-2</v>
      </c>
      <c r="I38" s="97">
        <f t="shared" si="5"/>
        <v>0.21951570328588055</v>
      </c>
      <c r="J38" s="97">
        <f t="shared" si="5"/>
        <v>-6.3772913969429856E-2</v>
      </c>
      <c r="K38" s="96">
        <f t="shared" si="5"/>
        <v>-6.6925781319011612E-2</v>
      </c>
      <c r="L38" s="97">
        <f t="shared" si="5"/>
        <v>-7.2245467224546722E-2</v>
      </c>
      <c r="M38" s="96">
        <f t="shared" si="5"/>
        <v>-6.6992323796231878E-2</v>
      </c>
      <c r="R38" s="68" t="s">
        <v>41</v>
      </c>
      <c r="S38" s="97">
        <f t="shared" ref="S38:AB38" si="6">IF(S21=0, "",(S5/S21-1))</f>
        <v>-0.16366017964071855</v>
      </c>
      <c r="T38" s="97">
        <f t="shared" si="6"/>
        <v>0.1325869242509774</v>
      </c>
      <c r="U38" s="97">
        <f t="shared" si="6"/>
        <v>0.12694490206846054</v>
      </c>
      <c r="V38" s="97">
        <f t="shared" si="6"/>
        <v>0.24837014500770471</v>
      </c>
      <c r="W38" s="97">
        <f t="shared" si="6"/>
        <v>-0.30659430450615854</v>
      </c>
      <c r="X38" s="97">
        <f t="shared" si="6"/>
        <v>-0.10874877810361683</v>
      </c>
      <c r="Y38" s="97">
        <f t="shared" si="6"/>
        <v>-0.12960184329228353</v>
      </c>
      <c r="Z38" s="97">
        <f t="shared" si="6"/>
        <v>0.58648265187669302</v>
      </c>
      <c r="AA38" s="97">
        <f t="shared" si="6"/>
        <v>0.93568232662192385</v>
      </c>
      <c r="AB38" s="97">
        <f t="shared" si="6"/>
        <v>-0.14926146975472665</v>
      </c>
    </row>
    <row r="39" spans="1:28">
      <c r="A39" s="69" t="s">
        <v>69</v>
      </c>
      <c r="B39" s="93">
        <f t="shared" ref="B39:M39" si="7">IF(B22=0, "",(B6/B22-1))</f>
        <v>7.1827209497666633E-2</v>
      </c>
      <c r="C39" s="93">
        <f t="shared" si="7"/>
        <v>-9.6466015856530363E-2</v>
      </c>
      <c r="D39" s="94">
        <f t="shared" si="7"/>
        <v>0.27867978019113271</v>
      </c>
      <c r="E39" s="94">
        <f t="shared" si="7"/>
        <v>-0.15196688085487986</v>
      </c>
      <c r="F39" s="93">
        <f t="shared" si="7"/>
        <v>0.29695837009011128</v>
      </c>
      <c r="G39" s="94">
        <f t="shared" si="7"/>
        <v>0.39966894040956524</v>
      </c>
      <c r="H39" s="93">
        <f t="shared" si="7"/>
        <v>9.4863412239318823E-2</v>
      </c>
      <c r="I39" s="94">
        <f t="shared" si="7"/>
        <v>0.18826105215654532</v>
      </c>
      <c r="J39" s="94">
        <f t="shared" si="7"/>
        <v>1.7950214230743091</v>
      </c>
      <c r="K39" s="93">
        <f t="shared" si="7"/>
        <v>8.2870777599158618E-2</v>
      </c>
      <c r="L39" s="94">
        <f t="shared" si="7"/>
        <v>6.7991981289675874E-2</v>
      </c>
      <c r="M39" s="93">
        <f t="shared" si="7"/>
        <v>8.2433758586849759E-2</v>
      </c>
      <c r="R39" s="69" t="s">
        <v>69</v>
      </c>
      <c r="S39" s="94">
        <f t="shared" ref="S39:AB39" si="8">IF(S22=0, "",(S6/S22-1))</f>
        <v>1.9107994263953376E-2</v>
      </c>
      <c r="T39" s="94">
        <f t="shared" si="8"/>
        <v>5.746364218421296E-2</v>
      </c>
      <c r="U39" s="94">
        <f t="shared" si="8"/>
        <v>0.28798220722448042</v>
      </c>
      <c r="V39" s="94">
        <f t="shared" si="8"/>
        <v>0.14492926782641935</v>
      </c>
      <c r="W39" s="94">
        <f t="shared" si="8"/>
        <v>-3.2423261247095381E-3</v>
      </c>
      <c r="X39" s="94">
        <f t="shared" si="8"/>
        <v>0.37269784893879065</v>
      </c>
      <c r="Y39" s="94">
        <f t="shared" si="8"/>
        <v>3.4364435165999518E-2</v>
      </c>
      <c r="Z39" s="94">
        <f t="shared" si="8"/>
        <v>0.34583401271808234</v>
      </c>
      <c r="AA39" s="94">
        <f t="shared" si="8"/>
        <v>5.2359617682198332</v>
      </c>
      <c r="AB39" s="94">
        <f t="shared" si="8"/>
        <v>2.5497030620250438E-2</v>
      </c>
    </row>
    <row r="40" spans="1:28">
      <c r="A40" s="68" t="s">
        <v>45</v>
      </c>
      <c r="B40" s="96">
        <f t="shared" ref="B40:M40" si="9">IF(B23=0, "",(B7/B23-1))</f>
        <v>-0.23473011147538569</v>
      </c>
      <c r="C40" s="96">
        <f t="shared" si="9"/>
        <v>-0.33006252874792041</v>
      </c>
      <c r="D40" s="97">
        <f t="shared" si="9"/>
        <v>-0.16600976550287838</v>
      </c>
      <c r="E40" s="97">
        <f t="shared" si="9"/>
        <v>-0.50676993704687878</v>
      </c>
      <c r="F40" s="96">
        <f t="shared" si="9"/>
        <v>-4.9021886797879888E-2</v>
      </c>
      <c r="G40" s="97">
        <f t="shared" si="9"/>
        <v>-6.57990506625592E-2</v>
      </c>
      <c r="H40" s="96">
        <f t="shared" si="9"/>
        <v>0.16375833449954813</v>
      </c>
      <c r="I40" s="97">
        <f t="shared" si="9"/>
        <v>0.21941188677598689</v>
      </c>
      <c r="J40" s="97">
        <f t="shared" si="9"/>
        <v>-0.18124126999422141</v>
      </c>
      <c r="K40" s="96">
        <f t="shared" si="9"/>
        <v>-7.8246355225151776E-2</v>
      </c>
      <c r="L40" s="97">
        <f t="shared" si="9"/>
        <v>8.2987593682516847E-2</v>
      </c>
      <c r="M40" s="96">
        <f t="shared" si="9"/>
        <v>-7.0260067114093938E-2</v>
      </c>
      <c r="R40" s="68" t="s">
        <v>45</v>
      </c>
      <c r="S40" s="97">
        <f t="shared" ref="S40:AB40" si="10">IF(S23=0, "",(S7/S23-1))</f>
        <v>-0.13621540773048946</v>
      </c>
      <c r="T40" s="97">
        <f t="shared" si="10"/>
        <v>-0.17955652856904225</v>
      </c>
      <c r="U40" s="97">
        <f t="shared" si="10"/>
        <v>-0.12521932035897965</v>
      </c>
      <c r="V40" s="97">
        <f t="shared" si="10"/>
        <v>-0.34157377049180326</v>
      </c>
      <c r="W40" s="97">
        <f t="shared" si="10"/>
        <v>-9.6662558380902985E-2</v>
      </c>
      <c r="X40" s="97">
        <f t="shared" si="10"/>
        <v>0.12029981825775793</v>
      </c>
      <c r="Y40" s="97">
        <f t="shared" si="10"/>
        <v>0.13836299097645277</v>
      </c>
      <c r="Z40" s="97">
        <f t="shared" si="10"/>
        <v>0.50923727203647418</v>
      </c>
      <c r="AA40" s="97">
        <f t="shared" si="10"/>
        <v>0.70819949281487737</v>
      </c>
      <c r="AB40" s="97">
        <f t="shared" si="10"/>
        <v>-3.4951628821044856E-2</v>
      </c>
    </row>
    <row r="41" spans="1:28">
      <c r="A41" s="69" t="s">
        <v>47</v>
      </c>
      <c r="B41" s="93">
        <f t="shared" ref="B41:M41" si="11">IF(B24=0, "",(B8/B24-1))</f>
        <v>-8.0101856011831618E-2</v>
      </c>
      <c r="C41" s="93">
        <f t="shared" si="11"/>
        <v>-5.6998682891026498E-2</v>
      </c>
      <c r="D41" s="94">
        <f t="shared" si="11"/>
        <v>-0.15298927455254951</v>
      </c>
      <c r="E41" s="94">
        <f t="shared" si="11"/>
        <v>-7.1307318264582253E-2</v>
      </c>
      <c r="F41" s="93">
        <f t="shared" si="11"/>
        <v>-0.12144318612356575</v>
      </c>
      <c r="G41" s="94">
        <f t="shared" si="11"/>
        <v>-0.29177752610245467</v>
      </c>
      <c r="H41" s="93">
        <f t="shared" si="11"/>
        <v>-0.17733889603390629</v>
      </c>
      <c r="I41" s="94">
        <f t="shared" si="11"/>
        <v>-0.14957351381809081</v>
      </c>
      <c r="J41" s="94">
        <f t="shared" si="11"/>
        <v>8.2667018184440666E-2</v>
      </c>
      <c r="K41" s="93">
        <f t="shared" si="11"/>
        <v>-0.11058939416031177</v>
      </c>
      <c r="L41" s="94">
        <f t="shared" si="11"/>
        <v>9.4005771869233978E-2</v>
      </c>
      <c r="M41" s="93">
        <f t="shared" si="11"/>
        <v>-0.10351117825465694</v>
      </c>
      <c r="R41" s="69" t="s">
        <v>47</v>
      </c>
      <c r="S41" s="94">
        <f t="shared" ref="S41:AB41" si="12">IF(S24=0, "",(S8/S24-1))</f>
        <v>6.728193481764877E-2</v>
      </c>
      <c r="T41" s="94">
        <f t="shared" si="12"/>
        <v>3.6468248763614097E-2</v>
      </c>
      <c r="U41" s="94">
        <f t="shared" si="12"/>
        <v>-0.1555414500809158</v>
      </c>
      <c r="V41" s="94">
        <f t="shared" si="12"/>
        <v>0.17123097266675669</v>
      </c>
      <c r="W41" s="94">
        <f t="shared" si="12"/>
        <v>0.10901346385715094</v>
      </c>
      <c r="X41" s="94">
        <f t="shared" si="12"/>
        <v>-3.3162592161428028E-2</v>
      </c>
      <c r="Y41" s="94">
        <f t="shared" si="12"/>
        <v>-1.0370893398613745E-2</v>
      </c>
      <c r="Z41" s="94">
        <f t="shared" si="12"/>
        <v>0.10850233911527529</v>
      </c>
      <c r="AA41" s="94">
        <f t="shared" si="12"/>
        <v>0.18881471924608739</v>
      </c>
      <c r="AB41" s="94">
        <f t="shared" si="12"/>
        <v>4.4112590894191728E-2</v>
      </c>
    </row>
    <row r="42" spans="1:28">
      <c r="A42" s="68" t="s">
        <v>49</v>
      </c>
      <c r="B42" s="96">
        <f t="shared" ref="B42:M42" si="13">IF(B25=0, "",(B9/B25-1))</f>
        <v>1.4767231874545539E-2</v>
      </c>
      <c r="C42" s="96">
        <f t="shared" si="13"/>
        <v>-9.9608057654690718E-2</v>
      </c>
      <c r="D42" s="97">
        <f t="shared" si="13"/>
        <v>-0.27991066277644372</v>
      </c>
      <c r="E42" s="97">
        <f t="shared" si="13"/>
        <v>-0.1340324290760232</v>
      </c>
      <c r="F42" s="96">
        <f t="shared" si="13"/>
        <v>0.1886866453072682</v>
      </c>
      <c r="G42" s="97">
        <f t="shared" si="13"/>
        <v>0.24799332061888468</v>
      </c>
      <c r="H42" s="96">
        <f t="shared" si="13"/>
        <v>-0.21946582374801171</v>
      </c>
      <c r="I42" s="97">
        <f t="shared" si="13"/>
        <v>-0.24443104404902161</v>
      </c>
      <c r="J42" s="97">
        <f t="shared" si="13"/>
        <v>-0.19438366147228703</v>
      </c>
      <c r="K42" s="96">
        <f t="shared" si="13"/>
        <v>-5.9376910911966174E-2</v>
      </c>
      <c r="L42" s="97">
        <f t="shared" si="13"/>
        <v>0.1254530201342281</v>
      </c>
      <c r="M42" s="96">
        <f t="shared" si="13"/>
        <v>-5.3746805683328125E-2</v>
      </c>
      <c r="R42" s="68" t="s">
        <v>49</v>
      </c>
      <c r="S42" s="97">
        <f t="shared" ref="S42:AB42" si="14">IF(S25=0, "",(S9/S25-1))</f>
        <v>6.5415299263929416E-2</v>
      </c>
      <c r="T42" s="97">
        <f t="shared" si="14"/>
        <v>-2.7428932039017417E-2</v>
      </c>
      <c r="U42" s="97">
        <f t="shared" si="14"/>
        <v>-0.32693254796895321</v>
      </c>
      <c r="V42" s="97">
        <f t="shared" si="14"/>
        <v>-3.3216558579307942E-2</v>
      </c>
      <c r="W42" s="97">
        <f t="shared" si="14"/>
        <v>0.17380660283755578</v>
      </c>
      <c r="X42" s="97">
        <f t="shared" si="14"/>
        <v>0.26586275891070676</v>
      </c>
      <c r="Y42" s="97">
        <f t="shared" si="14"/>
        <v>-0.18108007258318082</v>
      </c>
      <c r="Z42" s="97">
        <f t="shared" si="14"/>
        <v>-0.21629196732065115</v>
      </c>
      <c r="AA42" s="97">
        <f t="shared" si="14"/>
        <v>-0.15968536569894065</v>
      </c>
      <c r="AB42" s="97">
        <f t="shared" si="14"/>
        <v>-2.0401757275932186E-2</v>
      </c>
    </row>
    <row r="43" spans="1:28">
      <c r="A43" s="69" t="s">
        <v>51</v>
      </c>
      <c r="B43" s="93">
        <f t="shared" ref="B43:M43" si="15">IF(B26=0, "",(B10/B26-1))</f>
        <v>-4.4070073246884167E-2</v>
      </c>
      <c r="C43" s="93">
        <f t="shared" si="15"/>
        <v>-1.4882030035275884E-3</v>
      </c>
      <c r="D43" s="94">
        <f t="shared" si="15"/>
        <v>-7.5003978342755739E-2</v>
      </c>
      <c r="E43" s="94">
        <f t="shared" si="15"/>
        <v>-0.18908672390065717</v>
      </c>
      <c r="F43" s="93">
        <f t="shared" si="15"/>
        <v>-0.10119965541494136</v>
      </c>
      <c r="G43" s="94">
        <f t="shared" si="15"/>
        <v>-0.35556294060017524</v>
      </c>
      <c r="H43" s="93">
        <f t="shared" si="15"/>
        <v>-1.9509602919541624E-2</v>
      </c>
      <c r="I43" s="94">
        <f t="shared" si="15"/>
        <v>4.9422799071145773E-2</v>
      </c>
      <c r="J43" s="94">
        <f t="shared" si="15"/>
        <v>0.14410741856071785</v>
      </c>
      <c r="K43" s="93">
        <f t="shared" si="15"/>
        <v>-3.6361131088913035E-2</v>
      </c>
      <c r="L43" s="94">
        <f t="shared" si="15"/>
        <v>2.6000367098406363E-2</v>
      </c>
      <c r="M43" s="93">
        <f t="shared" si="15"/>
        <v>-3.5039730955838677E-2</v>
      </c>
      <c r="R43" s="69" t="s">
        <v>51</v>
      </c>
      <c r="S43" s="94">
        <f t="shared" ref="S43:AB43" si="16">IF(S26=0, "",(S10/S26-1))</f>
        <v>0.18978029519839823</v>
      </c>
      <c r="T43" s="94">
        <f t="shared" si="16"/>
        <v>0.19418663160330407</v>
      </c>
      <c r="U43" s="94">
        <f t="shared" si="16"/>
        <v>4.1420776311922536E-2</v>
      </c>
      <c r="V43" s="94">
        <f t="shared" si="16"/>
        <v>9.9100635719698627E-2</v>
      </c>
      <c r="W43" s="94">
        <f t="shared" si="16"/>
        <v>0.18509516251983849</v>
      </c>
      <c r="X43" s="94">
        <f t="shared" si="16"/>
        <v>-7.4701959577305854E-2</v>
      </c>
      <c r="Y43" s="94">
        <f t="shared" si="16"/>
        <v>-0.13894984082065798</v>
      </c>
      <c r="Z43" s="94">
        <f t="shared" si="16"/>
        <v>0.27339139429426362</v>
      </c>
      <c r="AA43" s="94">
        <f t="shared" si="16"/>
        <v>0.39984690572925841</v>
      </c>
      <c r="AB43" s="94">
        <f t="shared" si="16"/>
        <v>5.8030792849177892E-2</v>
      </c>
    </row>
    <row r="44" spans="1:28">
      <c r="A44" s="68" t="s">
        <v>70</v>
      </c>
      <c r="B44" s="96">
        <f>IF(B27=0, "",(B11/B27-1))</f>
        <v>-2.2374188503117787E-2</v>
      </c>
      <c r="C44" s="96">
        <f t="shared" ref="C44:M44" si="17">IF(C27=0, "",(C11/C27-1))</f>
        <v>-7.5301483135651437E-2</v>
      </c>
      <c r="D44" s="164">
        <f t="shared" si="17"/>
        <v>-0.31934974515462577</v>
      </c>
      <c r="E44" s="97">
        <f t="shared" si="17"/>
        <v>4.2961304257785216E-2</v>
      </c>
      <c r="F44" s="96">
        <f t="shared" si="17"/>
        <v>9.6675534517850048E-2</v>
      </c>
      <c r="G44" s="97">
        <f t="shared" si="17"/>
        <v>5.331791641906225E-3</v>
      </c>
      <c r="H44" s="96">
        <f t="shared" si="17"/>
        <v>-0.31093254979269946</v>
      </c>
      <c r="I44" s="97">
        <f t="shared" si="17"/>
        <v>-0.49623008190220053</v>
      </c>
      <c r="J44" s="97">
        <f t="shared" si="17"/>
        <v>-4.3396306681450891E-2</v>
      </c>
      <c r="K44" s="96">
        <f t="shared" si="17"/>
        <v>-0.10044246278525615</v>
      </c>
      <c r="L44" s="97">
        <f t="shared" si="17"/>
        <v>0.17599955390716859</v>
      </c>
      <c r="M44" s="96">
        <f t="shared" si="17"/>
        <v>-9.1661158215857741E-2</v>
      </c>
      <c r="R44" s="68" t="s">
        <v>70</v>
      </c>
      <c r="S44" s="97">
        <f>IF(S27=0, "",(S11/S27-1))</f>
        <v>0.20759152215799626</v>
      </c>
      <c r="T44" s="97">
        <f t="shared" ref="T44:AB44" si="18">IF(T27=0, "",(T11/T27-1))</f>
        <v>0.1354036329568522</v>
      </c>
      <c r="U44" s="97">
        <f t="shared" si="18"/>
        <v>-9.7892551258759397E-2</v>
      </c>
      <c r="V44" s="97">
        <f t="shared" si="18"/>
        <v>0.27320916371763837</v>
      </c>
      <c r="W44" s="97">
        <f t="shared" si="18"/>
        <v>0.32387775635113614</v>
      </c>
      <c r="X44" s="97">
        <f t="shared" si="18"/>
        <v>0.13932905363429282</v>
      </c>
      <c r="Y44" s="97">
        <f t="shared" si="18"/>
        <v>-0.29567095881664374</v>
      </c>
      <c r="Z44" s="97">
        <f t="shared" si="18"/>
        <v>-0.15921278254091975</v>
      </c>
      <c r="AA44" s="97">
        <f t="shared" si="18"/>
        <v>-1.5224913494809589E-2</v>
      </c>
      <c r="AB44" s="97">
        <f t="shared" si="18"/>
        <v>1.8154801241614171E-2</v>
      </c>
    </row>
    <row r="45" spans="1:28" ht="15" customHeight="1">
      <c r="A45" s="69" t="s">
        <v>71</v>
      </c>
      <c r="B45" s="93">
        <f>IF(B28=0, "",(B12/B28-1))</f>
        <v>4.3888196332225071E-2</v>
      </c>
      <c r="C45" s="93">
        <f t="shared" ref="C45:M45" si="19">IF(C28=0, "",(C12/C28-1))</f>
        <v>-0.11803380171861355</v>
      </c>
      <c r="D45" s="94">
        <f t="shared" si="19"/>
        <v>-0.24666497298421386</v>
      </c>
      <c r="E45" s="94">
        <f t="shared" si="19"/>
        <v>-0.17820775541464273</v>
      </c>
      <c r="F45" s="93">
        <f t="shared" si="19"/>
        <v>0.36719286926103756</v>
      </c>
      <c r="G45" s="94">
        <f t="shared" si="19"/>
        <v>0.39677913866658976</v>
      </c>
      <c r="H45" s="93">
        <f t="shared" si="19"/>
        <v>-3.2747302165192615E-2</v>
      </c>
      <c r="I45" s="94">
        <f t="shared" si="19"/>
        <v>-0.36858063986459</v>
      </c>
      <c r="J45" s="94">
        <f t="shared" si="19"/>
        <v>0.39634787278744765</v>
      </c>
      <c r="K45" s="93">
        <f t="shared" si="19"/>
        <v>2.2668929290494022E-2</v>
      </c>
      <c r="L45" s="94">
        <f t="shared" si="19"/>
        <v>2.501202501202493E-2</v>
      </c>
      <c r="M45" s="93">
        <f t="shared" si="19"/>
        <v>2.2731439046746127E-2</v>
      </c>
      <c r="R45" s="69" t="s">
        <v>71</v>
      </c>
      <c r="S45" s="94">
        <f>IF(S28=0, "",(S12/S28-1))</f>
        <v>0.21400401477573761</v>
      </c>
      <c r="T45" s="94">
        <f t="shared" ref="T45:AB45" si="20">IF(T28=0, "",(T12/T28-1))</f>
        <v>1.0959802430550836E-2</v>
      </c>
      <c r="U45" s="94">
        <f t="shared" si="20"/>
        <v>-0.13754396127270474</v>
      </c>
      <c r="V45" s="94">
        <f t="shared" si="20"/>
        <v>-8.1134685189896527E-2</v>
      </c>
      <c r="W45" s="94">
        <f t="shared" si="20"/>
        <v>0.49603429547090871</v>
      </c>
      <c r="X45" s="94">
        <f t="shared" si="20"/>
        <v>0.58062995719028998</v>
      </c>
      <c r="Y45" s="94">
        <f t="shared" si="20"/>
        <v>-2.3276864399409236E-2</v>
      </c>
      <c r="Z45" s="94">
        <f t="shared" si="20"/>
        <v>-0.33963088266866059</v>
      </c>
      <c r="AA45" s="94">
        <f t="shared" si="20"/>
        <v>0.4416415328661405</v>
      </c>
      <c r="AB45" s="94">
        <f t="shared" si="20"/>
        <v>0.13700762418411139</v>
      </c>
    </row>
    <row r="46" spans="1:28" ht="15" customHeight="1">
      <c r="A46" s="68" t="s">
        <v>57</v>
      </c>
      <c r="B46" s="96">
        <f>IF(B29=0, "",(B13/B29-1))</f>
        <v>0.2301178375228432</v>
      </c>
      <c r="C46" s="96">
        <f t="shared" ref="C46:M46" si="21">IF(C29=0, "",(C13/C29-1))</f>
        <v>0.15100851753779798</v>
      </c>
      <c r="D46" s="97">
        <f t="shared" si="21"/>
        <v>-0.13790663383923518</v>
      </c>
      <c r="E46" s="97">
        <f t="shared" si="21"/>
        <v>0.36665577236245861</v>
      </c>
      <c r="F46" s="96">
        <f t="shared" si="21"/>
        <v>0.39616459106907143</v>
      </c>
      <c r="G46" s="97">
        <f t="shared" si="21"/>
        <v>0.73229724645433736</v>
      </c>
      <c r="H46" s="96">
        <f t="shared" si="21"/>
        <v>-8.6061782063744374E-3</v>
      </c>
      <c r="I46" s="97">
        <f t="shared" si="21"/>
        <v>0.19091853551805138</v>
      </c>
      <c r="J46" s="97">
        <f t="shared" si="21"/>
        <v>-4.0131051874016554E-2</v>
      </c>
      <c r="K46" s="96">
        <f t="shared" si="21"/>
        <v>0.15383569365728711</v>
      </c>
      <c r="L46" s="97">
        <f t="shared" si="21"/>
        <v>-1.7990353448409491E-2</v>
      </c>
      <c r="M46" s="96">
        <f t="shared" si="21"/>
        <v>0.14151380393940682</v>
      </c>
      <c r="R46" s="68" t="s">
        <v>57</v>
      </c>
      <c r="S46" s="97">
        <f>IF(S29=0, "",(S13/S29-1))</f>
        <v>0.23311892762668851</v>
      </c>
      <c r="T46" s="97">
        <f t="shared" ref="T46:AB46" si="22">IF(T29=0, "",(T13/T29-1))</f>
        <v>0.22351205839201294</v>
      </c>
      <c r="U46" s="97">
        <f t="shared" si="22"/>
        <v>-0.30615176042631442</v>
      </c>
      <c r="V46" s="97">
        <f t="shared" si="22"/>
        <v>0.45645688184787936</v>
      </c>
      <c r="W46" s="97">
        <f t="shared" si="22"/>
        <v>0.24681101197719135</v>
      </c>
      <c r="X46" s="97">
        <f t="shared" si="22"/>
        <v>0.8184661675903715</v>
      </c>
      <c r="Y46" s="97">
        <f t="shared" si="22"/>
        <v>3.4806940209168413E-2</v>
      </c>
      <c r="Z46" s="97">
        <f t="shared" si="22"/>
        <v>0.82020802377414537</v>
      </c>
      <c r="AA46" s="97">
        <f t="shared" si="22"/>
        <v>-0.16291393191157055</v>
      </c>
      <c r="AB46" s="97">
        <f t="shared" si="22"/>
        <v>0.17348022700113019</v>
      </c>
    </row>
    <row r="47" spans="1:28" ht="15" customHeight="1">
      <c r="A47" s="69" t="s">
        <v>59</v>
      </c>
      <c r="B47" s="93">
        <f>IF(B30=0, "",(B14/B30-1))</f>
        <v>3.9041367280831851E-2</v>
      </c>
      <c r="C47" s="93">
        <f t="shared" ref="C47" si="23">IF(C30=0, "",(C14/C30-1))</f>
        <v>5.0904566206017465E-2</v>
      </c>
      <c r="D47" s="94">
        <f t="shared" ref="D47:M47" si="24">IF(D30=0, "",(D14/D30-1))</f>
        <v>-0.30367933531712799</v>
      </c>
      <c r="E47" s="94">
        <f t="shared" si="24"/>
        <v>0.22774178570367365</v>
      </c>
      <c r="F47" s="93">
        <f t="shared" si="24"/>
        <v>2.3074984421579847E-2</v>
      </c>
      <c r="G47" s="94">
        <f t="shared" si="24"/>
        <v>-0.1951281066016326</v>
      </c>
      <c r="H47" s="93">
        <f t="shared" si="24"/>
        <v>-0.34554078633951568</v>
      </c>
      <c r="I47" s="94">
        <f t="shared" si="24"/>
        <v>-0.4751510481656015</v>
      </c>
      <c r="J47" s="94">
        <f t="shared" si="24"/>
        <v>1.1327816561899784</v>
      </c>
      <c r="K47" s="93">
        <f t="shared" si="24"/>
        <v>-0.15091850450540156</v>
      </c>
      <c r="L47" s="94">
        <f t="shared" si="24"/>
        <v>9.4976218787158118E-2</v>
      </c>
      <c r="M47" s="93">
        <f t="shared" si="24"/>
        <v>-0.13791748526522596</v>
      </c>
      <c r="R47" s="69" t="s">
        <v>59</v>
      </c>
      <c r="S47" s="94">
        <f>IF(S30=0, "",(S14/S30-1))</f>
        <v>0.25477136227519681</v>
      </c>
      <c r="T47" s="94">
        <f t="shared" ref="T47:AB47" si="25">IF(T30=0, "",(T14/T30-1))</f>
        <v>0.22109142432850359</v>
      </c>
      <c r="U47" s="94">
        <f t="shared" si="25"/>
        <v>-0.14292859127535429</v>
      </c>
      <c r="V47" s="94">
        <f t="shared" si="25"/>
        <v>0.2703624462473786</v>
      </c>
      <c r="W47" s="94">
        <f t="shared" si="25"/>
        <v>0.27840748832339757</v>
      </c>
      <c r="X47" s="94">
        <f t="shared" si="25"/>
        <v>-2.9317677166835976E-2</v>
      </c>
      <c r="Y47" s="94">
        <f t="shared" si="25"/>
        <v>-5.3842273768573978E-2</v>
      </c>
      <c r="Z47" s="94">
        <f t="shared" si="25"/>
        <v>4.220090397564813E-2</v>
      </c>
      <c r="AA47" s="94">
        <f t="shared" si="25"/>
        <v>0.69729538207157193</v>
      </c>
      <c r="AB47" s="94">
        <f t="shared" si="25"/>
        <v>0.11742275434165816</v>
      </c>
    </row>
    <row r="48" spans="1:28" ht="15" hidden="1" customHeight="1">
      <c r="A48" s="68" t="s">
        <v>61</v>
      </c>
      <c r="B48" s="96">
        <f>IF(B31=0, "",(B15/B31-1))</f>
        <v>-1</v>
      </c>
      <c r="C48" s="96">
        <f t="shared" ref="C48" si="26">IF(C31=0, "",(C15/C31-1))</f>
        <v>-1</v>
      </c>
      <c r="D48" s="97">
        <f t="shared" ref="D48:M48" si="27">IF(D31=0, "",(D15/D31-1))</f>
        <v>-1</v>
      </c>
      <c r="E48" s="97">
        <f t="shared" si="27"/>
        <v>-1</v>
      </c>
      <c r="F48" s="96">
        <f t="shared" si="27"/>
        <v>-1</v>
      </c>
      <c r="G48" s="97">
        <f t="shared" si="27"/>
        <v>-1</v>
      </c>
      <c r="H48" s="96">
        <f t="shared" si="27"/>
        <v>-1</v>
      </c>
      <c r="I48" s="97">
        <f t="shared" si="27"/>
        <v>-1</v>
      </c>
      <c r="J48" s="97">
        <f t="shared" si="27"/>
        <v>-1</v>
      </c>
      <c r="K48" s="96">
        <f t="shared" si="27"/>
        <v>-1</v>
      </c>
      <c r="L48" s="97">
        <f t="shared" si="27"/>
        <v>-1</v>
      </c>
      <c r="M48" s="96">
        <f t="shared" si="27"/>
        <v>-1</v>
      </c>
      <c r="R48" s="68" t="s">
        <v>61</v>
      </c>
      <c r="S48" s="97">
        <f>IF(S31=0, "",(S15/S31-1))</f>
        <v>-1</v>
      </c>
      <c r="T48" s="97">
        <f t="shared" ref="T48:AB48" si="28">IF(T31=0, "",(T15/T31-1))</f>
        <v>-1</v>
      </c>
      <c r="U48" s="97">
        <f t="shared" si="28"/>
        <v>-1</v>
      </c>
      <c r="V48" s="97">
        <f t="shared" si="28"/>
        <v>-1</v>
      </c>
      <c r="W48" s="97">
        <f t="shared" si="28"/>
        <v>-1</v>
      </c>
      <c r="X48" s="97">
        <f t="shared" si="28"/>
        <v>-1</v>
      </c>
      <c r="Y48" s="97">
        <f t="shared" si="28"/>
        <v>-1</v>
      </c>
      <c r="Z48" s="97">
        <f t="shared" si="28"/>
        <v>-1</v>
      </c>
      <c r="AA48" s="97">
        <f t="shared" si="28"/>
        <v>-1</v>
      </c>
      <c r="AB48" s="97">
        <f t="shared" si="28"/>
        <v>-1</v>
      </c>
    </row>
    <row r="49" spans="1:28" ht="16.5" customHeight="1" thickBot="1">
      <c r="A49" s="90" t="s">
        <v>151</v>
      </c>
      <c r="B49" s="98">
        <f>IF(B33=0, "",(B16/B33-1))</f>
        <v>-3.2890311600655475E-2</v>
      </c>
      <c r="C49" s="98">
        <f t="shared" ref="C49" si="29">IF(C33=0, "",(C16/C33-1))</f>
        <v>-7.1369922687945286E-2</v>
      </c>
      <c r="D49" s="98">
        <f t="shared" ref="D49:M49" si="30">IF(D33=0, "",(D16/D33-1))</f>
        <v>-0.25154189107987102</v>
      </c>
      <c r="E49" s="98">
        <f t="shared" si="30"/>
        <v>-4.1519245480172162E-2</v>
      </c>
      <c r="F49" s="98">
        <f t="shared" si="30"/>
        <v>3.5116402734165053E-2</v>
      </c>
      <c r="G49" s="98">
        <f t="shared" si="30"/>
        <v>-3.1376288966612931E-2</v>
      </c>
      <c r="H49" s="98">
        <f t="shared" si="30"/>
        <v>-0.14991509523362068</v>
      </c>
      <c r="I49" s="98">
        <f t="shared" si="30"/>
        <v>-0.23749067534214852</v>
      </c>
      <c r="J49" s="98">
        <f t="shared" si="30"/>
        <v>3.5522180590504604E-2</v>
      </c>
      <c r="K49" s="98">
        <f t="shared" si="30"/>
        <v>-6.9086262630120854E-2</v>
      </c>
      <c r="L49" s="98">
        <f t="shared" si="30"/>
        <v>4.0359718575432746E-2</v>
      </c>
      <c r="M49" s="98">
        <f t="shared" si="30"/>
        <v>-6.5596242985380027E-2</v>
      </c>
      <c r="R49" s="90" t="s">
        <v>151</v>
      </c>
      <c r="S49" s="98">
        <f t="shared" ref="S49:AB49" si="31">IF(S33=0, "",(S16/S33-1))</f>
        <v>0.14286875740288285</v>
      </c>
      <c r="T49" s="98">
        <f t="shared" si="31"/>
        <v>8.6535784102279578E-2</v>
      </c>
      <c r="U49" s="98">
        <f t="shared" si="31"/>
        <v>-0.13533580517177868</v>
      </c>
      <c r="V49" s="98">
        <f t="shared" si="31"/>
        <v>0.11492649090092888</v>
      </c>
      <c r="W49" s="98">
        <f t="shared" si="31"/>
        <v>0.21095790213717391</v>
      </c>
      <c r="X49" s="98">
        <f t="shared" si="31"/>
        <v>0.20617562486922147</v>
      </c>
      <c r="Y49" s="98">
        <f t="shared" si="31"/>
        <v>-0.11830631310354545</v>
      </c>
      <c r="Z49" s="98">
        <f t="shared" si="31"/>
        <v>3.3703394812758969E-2</v>
      </c>
      <c r="AA49" s="98">
        <f t="shared" si="31"/>
        <v>0.16026935625760808</v>
      </c>
      <c r="AB49" s="98">
        <f t="shared" si="31"/>
        <v>4.8623837412110182E-2</v>
      </c>
    </row>
    <row r="50" spans="1:28" ht="15.75" thickTop="1">
      <c r="A50" s="70" t="s">
        <v>169</v>
      </c>
      <c r="B50" s="71"/>
      <c r="C50" s="71"/>
      <c r="D50" s="71"/>
      <c r="E50" s="67"/>
      <c r="F50" s="67" t="s">
        <v>170</v>
      </c>
      <c r="H50" s="91"/>
      <c r="K50" s="91"/>
      <c r="M50" s="91"/>
      <c r="R50" s="70" t="s">
        <v>169</v>
      </c>
      <c r="S50" s="71"/>
      <c r="T50" s="71"/>
      <c r="U50" s="71"/>
      <c r="V50" s="67"/>
      <c r="W50" s="67" t="s">
        <v>171</v>
      </c>
    </row>
  </sheetData>
  <mergeCells count="56">
    <mergeCell ref="AB35:AB36"/>
    <mergeCell ref="I35:J35"/>
    <mergeCell ref="K35:K36"/>
    <mergeCell ref="L35:L36"/>
    <mergeCell ref="M35:M36"/>
    <mergeCell ref="R35:R36"/>
    <mergeCell ref="S35:S36"/>
    <mergeCell ref="T35:T36"/>
    <mergeCell ref="U35:V35"/>
    <mergeCell ref="W35:W36"/>
    <mergeCell ref="Y35:Y36"/>
    <mergeCell ref="Z35:AA35"/>
    <mergeCell ref="A35:A36"/>
    <mergeCell ref="B35:B36"/>
    <mergeCell ref="C35:C36"/>
    <mergeCell ref="D35:E35"/>
    <mergeCell ref="F35:F36"/>
    <mergeCell ref="H35:H36"/>
    <mergeCell ref="T18:T19"/>
    <mergeCell ref="U18:V18"/>
    <mergeCell ref="W18:W19"/>
    <mergeCell ref="Y18:Y19"/>
    <mergeCell ref="H18:H19"/>
    <mergeCell ref="Z18:AA18"/>
    <mergeCell ref="AB18:AB19"/>
    <mergeCell ref="I18:J18"/>
    <mergeCell ref="K18:K19"/>
    <mergeCell ref="L18:L19"/>
    <mergeCell ref="M18:M19"/>
    <mergeCell ref="R18:R19"/>
    <mergeCell ref="S18:S19"/>
    <mergeCell ref="L2:L3"/>
    <mergeCell ref="M2:M3"/>
    <mergeCell ref="R2:R3"/>
    <mergeCell ref="S2:S3"/>
    <mergeCell ref="A18:A19"/>
    <mergeCell ref="B18:B19"/>
    <mergeCell ref="C18:C19"/>
    <mergeCell ref="D18:E18"/>
    <mergeCell ref="F18:F19"/>
    <mergeCell ref="A1:M1"/>
    <mergeCell ref="R1:AB1"/>
    <mergeCell ref="A2:A3"/>
    <mergeCell ref="B2:B3"/>
    <mergeCell ref="C2:C3"/>
    <mergeCell ref="D2:E2"/>
    <mergeCell ref="F2:F3"/>
    <mergeCell ref="H2:H3"/>
    <mergeCell ref="I2:J2"/>
    <mergeCell ref="K2:K3"/>
    <mergeCell ref="W2:W3"/>
    <mergeCell ref="Y2:Y3"/>
    <mergeCell ref="Z2:AA2"/>
    <mergeCell ref="AB2:AB3"/>
    <mergeCell ref="T2:T3"/>
    <mergeCell ref="U2:V2"/>
  </mergeCells>
  <pageMargins left="0.7" right="0.7" top="0.75" bottom="0.75" header="0.3" footer="0.3"/>
  <pageSetup paperSize="9" orientation="portrait" r:id="rId1"/>
  <ignoredErrors>
    <ignoredError sqref="S33:AB33" formulaRange="1"/>
    <ignoredError sqref="B46:M46 B32:M32 S46:AB49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theme="0"/>
  </sheetPr>
  <dimension ref="A1:AC50"/>
  <sheetViews>
    <sheetView showGridLines="0" showZeros="0" workbookViewId="0">
      <selection activeCell="B33" sqref="B33"/>
    </sheetView>
  </sheetViews>
  <sheetFormatPr defaultRowHeight="15"/>
  <cols>
    <col min="1" max="1" width="15.28515625" customWidth="1"/>
    <col min="2" max="2" width="11.7109375" customWidth="1"/>
    <col min="3" max="3" width="12.28515625" customWidth="1"/>
    <col min="4" max="4" width="8.42578125" customWidth="1"/>
    <col min="5" max="5" width="9.85546875" customWidth="1"/>
    <col min="6" max="6" width="13.140625" customWidth="1"/>
    <col min="7" max="7" width="12.85546875" customWidth="1"/>
    <col min="9" max="9" width="8.42578125" customWidth="1"/>
    <col min="10" max="10" width="10.140625" customWidth="1"/>
    <col min="11" max="11" width="13.42578125" customWidth="1"/>
    <col min="12" max="12" width="12.7109375" customWidth="1"/>
    <col min="13" max="13" width="10.85546875" customWidth="1"/>
    <col min="18" max="18" width="14.42578125" customWidth="1"/>
    <col min="19" max="19" width="10.28515625" customWidth="1"/>
    <col min="20" max="20" width="11.5703125" customWidth="1"/>
    <col min="23" max="23" width="13.5703125" customWidth="1"/>
    <col min="24" max="24" width="12.28515625" customWidth="1"/>
    <col min="28" max="28" width="12.28515625" customWidth="1"/>
  </cols>
  <sheetData>
    <row r="1" spans="1:28" ht="15.75">
      <c r="A1" s="223" t="s">
        <v>190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R1" s="223" t="s">
        <v>189</v>
      </c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1:28" ht="15.75" customHeight="1">
      <c r="A2" s="224">
        <v>2016</v>
      </c>
      <c r="B2" s="226" t="s">
        <v>172</v>
      </c>
      <c r="C2" s="226" t="s">
        <v>173</v>
      </c>
      <c r="D2" s="228" t="s">
        <v>177</v>
      </c>
      <c r="E2" s="228"/>
      <c r="F2" s="226" t="s">
        <v>176</v>
      </c>
      <c r="G2" s="74" t="s">
        <v>177</v>
      </c>
      <c r="H2" s="226" t="s">
        <v>185</v>
      </c>
      <c r="I2" s="228" t="s">
        <v>177</v>
      </c>
      <c r="J2" s="228"/>
      <c r="K2" s="100" t="s">
        <v>180</v>
      </c>
      <c r="L2" s="229" t="s">
        <v>182</v>
      </c>
      <c r="M2" s="226" t="s">
        <v>37</v>
      </c>
      <c r="N2" s="75"/>
      <c r="O2" s="75"/>
      <c r="P2" s="75"/>
      <c r="Q2" s="75"/>
      <c r="R2" s="224">
        <v>2016</v>
      </c>
      <c r="S2" s="226" t="s">
        <v>172</v>
      </c>
      <c r="T2" s="226" t="s">
        <v>173</v>
      </c>
      <c r="U2" s="228" t="s">
        <v>177</v>
      </c>
      <c r="V2" s="228"/>
      <c r="W2" s="226" t="s">
        <v>176</v>
      </c>
      <c r="X2" s="74" t="s">
        <v>177</v>
      </c>
      <c r="Y2" s="226" t="s">
        <v>185</v>
      </c>
      <c r="Z2" s="228" t="s">
        <v>177</v>
      </c>
      <c r="AA2" s="228"/>
      <c r="AB2" s="100" t="s">
        <v>180</v>
      </c>
    </row>
    <row r="3" spans="1:28" ht="29.25" customHeight="1">
      <c r="A3" s="225"/>
      <c r="B3" s="227"/>
      <c r="C3" s="227"/>
      <c r="D3" s="76" t="s">
        <v>174</v>
      </c>
      <c r="E3" s="76" t="s">
        <v>175</v>
      </c>
      <c r="F3" s="227"/>
      <c r="G3" s="77" t="s">
        <v>184</v>
      </c>
      <c r="H3" s="227"/>
      <c r="I3" s="76" t="s">
        <v>178</v>
      </c>
      <c r="J3" s="76" t="s">
        <v>179</v>
      </c>
      <c r="K3" s="99" t="s">
        <v>181</v>
      </c>
      <c r="L3" s="230"/>
      <c r="M3" s="227"/>
      <c r="N3" s="75"/>
      <c r="O3" s="75"/>
      <c r="P3" s="75"/>
      <c r="Q3" s="75"/>
      <c r="R3" s="225"/>
      <c r="S3" s="227"/>
      <c r="T3" s="227"/>
      <c r="U3" s="76" t="s">
        <v>174</v>
      </c>
      <c r="V3" s="76" t="s">
        <v>175</v>
      </c>
      <c r="W3" s="227"/>
      <c r="X3" s="77" t="s">
        <v>184</v>
      </c>
      <c r="Y3" s="227"/>
      <c r="Z3" s="76" t="s">
        <v>178</v>
      </c>
      <c r="AA3" s="76" t="s">
        <v>179</v>
      </c>
      <c r="AB3" s="99" t="s">
        <v>181</v>
      </c>
    </row>
    <row r="4" spans="1:28" ht="15.75">
      <c r="A4" s="72" t="s">
        <v>149</v>
      </c>
      <c r="B4" s="78">
        <f>'BoG greek'!B4</f>
        <v>76.336361615821986</v>
      </c>
      <c r="C4" s="78">
        <f>'BoG greek'!C4</f>
        <v>48.328216672911509</v>
      </c>
      <c r="D4" s="78">
        <f>'BoG greek'!D4</f>
        <v>4.1156909399631454</v>
      </c>
      <c r="E4" s="78">
        <f>'BoG greek'!E4</f>
        <v>17.150824131365532</v>
      </c>
      <c r="F4" s="78">
        <f>'BoG greek'!F4</f>
        <v>28.008144942910473</v>
      </c>
      <c r="G4" s="78">
        <f>'BoG greek'!G4</f>
        <v>11.939059824999488</v>
      </c>
      <c r="H4" s="78">
        <f>'BoG greek'!H4</f>
        <v>82.811749384178015</v>
      </c>
      <c r="I4" s="78">
        <f>'BoG greek'!I4</f>
        <v>10.712864000842073</v>
      </c>
      <c r="J4" s="78">
        <f>'BoG greek'!J4</f>
        <v>1.3161510040783428</v>
      </c>
      <c r="K4" s="78">
        <f>'BoG greek'!K4</f>
        <v>159.148111</v>
      </c>
      <c r="L4" s="78">
        <f>'BoG greek'!L4</f>
        <v>1.9480789999999999</v>
      </c>
      <c r="M4" s="78">
        <f>'BoG greek'!M4</f>
        <v>161.09619000000001</v>
      </c>
      <c r="R4" s="72" t="s">
        <v>149</v>
      </c>
      <c r="S4" s="78">
        <f>'BoG greek'!S4</f>
        <v>316.83999999999997</v>
      </c>
      <c r="T4" s="78">
        <f>'BoG greek'!T4</f>
        <v>120.52200000000001</v>
      </c>
      <c r="U4" s="78">
        <f>'BoG greek'!U4</f>
        <v>11.119</v>
      </c>
      <c r="V4" s="78">
        <f>'BoG greek'!V4</f>
        <v>37.97</v>
      </c>
      <c r="W4" s="78">
        <f>'BoG greek'!W4</f>
        <v>196.31800000000001</v>
      </c>
      <c r="X4" s="78">
        <f>'BoG greek'!X4</f>
        <v>30.082000000000001</v>
      </c>
      <c r="Y4" s="78">
        <f>'BoG greek'!Y4</f>
        <v>242.21799999999999</v>
      </c>
      <c r="Z4" s="78">
        <f>'BoG greek'!Z4</f>
        <v>16.161000000000001</v>
      </c>
      <c r="AA4" s="78">
        <f>'BoG greek'!AA4</f>
        <v>2.7280000000000002</v>
      </c>
      <c r="AB4" s="78">
        <f>'BoG greek'!AB4</f>
        <v>559.05799999999999</v>
      </c>
    </row>
    <row r="5" spans="1:28" ht="15.75">
      <c r="A5" s="73" t="s">
        <v>150</v>
      </c>
      <c r="B5" s="80">
        <f>'BoG greek'!B5</f>
        <v>71.611368161949429</v>
      </c>
      <c r="C5" s="80">
        <f>'BoG greek'!C5</f>
        <v>41.88195067152914</v>
      </c>
      <c r="D5" s="80">
        <f>'BoG greek'!D5</f>
        <v>3.2658536811480174</v>
      </c>
      <c r="E5" s="80">
        <f>'BoG greek'!E5</f>
        <v>13.116761632401374</v>
      </c>
      <c r="F5" s="80">
        <f>'BoG greek'!F5</f>
        <v>29.729417490420282</v>
      </c>
      <c r="G5" s="80">
        <f>'BoG greek'!G5</f>
        <v>12.652306949643998</v>
      </c>
      <c r="H5" s="80">
        <f>'BoG greek'!H5</f>
        <v>60.425631838050549</v>
      </c>
      <c r="I5" s="80">
        <f>'BoG greek'!I5</f>
        <v>5.3640203086516927</v>
      </c>
      <c r="J5" s="80">
        <f>'BoG greek'!J5</f>
        <v>2.8571263286583624</v>
      </c>
      <c r="K5" s="80">
        <f>'BoG greek'!K5</f>
        <v>132.03699999999998</v>
      </c>
      <c r="L5" s="80">
        <f>'BoG greek'!L5</f>
        <v>1.663</v>
      </c>
      <c r="M5" s="80">
        <f>'BoG greek'!M5</f>
        <v>133.69999999999999</v>
      </c>
      <c r="R5" s="73" t="s">
        <v>150</v>
      </c>
      <c r="S5" s="80">
        <f>'BoG greek'!S5</f>
        <v>245.81700000000001</v>
      </c>
      <c r="T5" s="80">
        <f>'BoG greek'!T5</f>
        <v>108.34099999999999</v>
      </c>
      <c r="U5" s="80">
        <f>'BoG greek'!U5</f>
        <v>12.313000000000001</v>
      </c>
      <c r="V5" s="80">
        <f>'BoG greek'!V5</f>
        <v>31.594999999999999</v>
      </c>
      <c r="W5" s="80">
        <f>'BoG greek'!W5</f>
        <v>137.476</v>
      </c>
      <c r="X5" s="80">
        <f>'BoG greek'!X5</f>
        <v>29.175999999999998</v>
      </c>
      <c r="Y5" s="80">
        <f>'BoG greek'!Y5</f>
        <v>187.36799999999999</v>
      </c>
      <c r="Z5" s="80">
        <f>'BoG greek'!Z5</f>
        <v>12.3</v>
      </c>
      <c r="AA5" s="80">
        <f>'BoG greek'!AA5</f>
        <v>6.9219999999999997</v>
      </c>
      <c r="AB5" s="80">
        <f>'BoG greek'!AB5</f>
        <v>433.185</v>
      </c>
    </row>
    <row r="6" spans="1:28" ht="15.75">
      <c r="A6" s="72" t="s">
        <v>44</v>
      </c>
      <c r="B6" s="82">
        <f>'BoG greek'!B6</f>
        <v>110.3787607045066</v>
      </c>
      <c r="C6" s="82">
        <f>'BoG greek'!C6</f>
        <v>53.245089628253623</v>
      </c>
      <c r="D6" s="82">
        <f>'BoG greek'!D6</f>
        <v>6.5490525905983308</v>
      </c>
      <c r="E6" s="82">
        <f>'BoG greek'!E6</f>
        <v>19.232585510748137</v>
      </c>
      <c r="F6" s="82">
        <f>'BoG greek'!F6</f>
        <v>57.13367107625298</v>
      </c>
      <c r="G6" s="82">
        <f>'BoG greek'!G6</f>
        <v>24.815317105807214</v>
      </c>
      <c r="H6" s="82">
        <f>'BoG greek'!H6</f>
        <v>103.82823929549339</v>
      </c>
      <c r="I6" s="82">
        <f>'BoG greek'!I6</f>
        <v>24.032308856346237</v>
      </c>
      <c r="J6" s="82">
        <f>'BoG greek'!J6</f>
        <v>7.8620570655158399</v>
      </c>
      <c r="K6" s="82">
        <f>'BoG greek'!K6</f>
        <v>214.20699999999999</v>
      </c>
      <c r="L6" s="82">
        <f>'BoG greek'!L6</f>
        <v>6.3929999999999998</v>
      </c>
      <c r="M6" s="82">
        <f>'BoG greek'!M6</f>
        <v>220.6</v>
      </c>
      <c r="R6" s="72" t="s">
        <v>44</v>
      </c>
      <c r="S6" s="82">
        <f>'BoG greek'!S6</f>
        <v>363.15199999999999</v>
      </c>
      <c r="T6" s="82">
        <f>'BoG greek'!T6</f>
        <v>138.73500000000001</v>
      </c>
      <c r="U6" s="82">
        <f>'BoG greek'!U6</f>
        <v>16.794</v>
      </c>
      <c r="V6" s="82">
        <f>'BoG greek'!V6</f>
        <v>47.912999999999997</v>
      </c>
      <c r="W6" s="82">
        <f>'BoG greek'!W6</f>
        <v>224.417</v>
      </c>
      <c r="X6" s="82">
        <f>'BoG greek'!X6</f>
        <v>47.924999999999997</v>
      </c>
      <c r="Y6" s="82">
        <f>'BoG greek'!Y6</f>
        <v>265.57100000000003</v>
      </c>
      <c r="Z6" s="82">
        <f>'BoG greek'!Z6</f>
        <v>33.015999999999998</v>
      </c>
      <c r="AA6" s="82">
        <f>'BoG greek'!AA6</f>
        <v>10.439</v>
      </c>
      <c r="AB6" s="82">
        <f>'BoG greek'!AB6</f>
        <v>628.72299999999996</v>
      </c>
    </row>
    <row r="7" spans="1:28" ht="15.75">
      <c r="A7" s="73" t="s">
        <v>46</v>
      </c>
      <c r="B7" s="83">
        <f>'BoG greek'!B7</f>
        <v>210.6183876100165</v>
      </c>
      <c r="C7" s="83">
        <f>'BoG greek'!C7</f>
        <v>121.83664673220015</v>
      </c>
      <c r="D7" s="83">
        <f>'BoG greek'!D7</f>
        <v>29.756366247603331</v>
      </c>
      <c r="E7" s="83">
        <f>'BoG greek'!E7</f>
        <v>31.010981001407831</v>
      </c>
      <c r="F7" s="83">
        <f>'BoG greek'!F7</f>
        <v>88.781740877816361</v>
      </c>
      <c r="G7" s="83">
        <f>'BoG greek'!G7</f>
        <v>56.218352202836108</v>
      </c>
      <c r="H7" s="83">
        <f>'BoG greek'!H7</f>
        <v>207.10469438998354</v>
      </c>
      <c r="I7" s="83">
        <f>'BoG greek'!I7</f>
        <v>56.530208383703076</v>
      </c>
      <c r="J7" s="83">
        <f>'BoG greek'!J7</f>
        <v>10.837998553788061</v>
      </c>
      <c r="K7" s="83">
        <f>'BoG greek'!K7</f>
        <v>417.72308200000003</v>
      </c>
      <c r="L7" s="83">
        <f>'BoG greek'!L7</f>
        <v>25.576917999999999</v>
      </c>
      <c r="M7" s="83">
        <f>'BoG greek'!M7</f>
        <v>443.3</v>
      </c>
      <c r="R7" s="73" t="s">
        <v>46</v>
      </c>
      <c r="S7" s="83">
        <f>'BoG greek'!S7</f>
        <v>509.36599999999999</v>
      </c>
      <c r="T7" s="83">
        <f>'BoG greek'!T7</f>
        <v>230.84899999999999</v>
      </c>
      <c r="U7" s="83">
        <f>'BoG greek'!U7</f>
        <v>43.375999999999998</v>
      </c>
      <c r="V7" s="83">
        <f>'BoG greek'!V7</f>
        <v>60.246000000000002</v>
      </c>
      <c r="W7" s="83">
        <f>'BoG greek'!W7</f>
        <v>278.517</v>
      </c>
      <c r="X7" s="83">
        <f>'BoG greek'!X7</f>
        <v>99.244</v>
      </c>
      <c r="Y7" s="83">
        <f>'BoG greek'!Y7</f>
        <v>392.21499999999997</v>
      </c>
      <c r="Z7" s="83">
        <f>'BoG greek'!Z7</f>
        <v>63.557000000000002</v>
      </c>
      <c r="AA7" s="83">
        <f>'BoG greek'!AA7</f>
        <v>20.207999999999998</v>
      </c>
      <c r="AB7" s="83">
        <f>'BoG greek'!AB7</f>
        <v>901.58100000000002</v>
      </c>
    </row>
    <row r="8" spans="1:28" ht="15.75">
      <c r="A8" s="72" t="s">
        <v>48</v>
      </c>
      <c r="B8" s="82">
        <f>'BoG greek'!B8</f>
        <v>744.92054091839975</v>
      </c>
      <c r="C8" s="82">
        <f>'BoG greek'!C8</f>
        <v>489.87025725867613</v>
      </c>
      <c r="D8" s="82">
        <f>'BoG greek'!D8</f>
        <v>107.96990471411631</v>
      </c>
      <c r="E8" s="82">
        <f>'BoG greek'!E8</f>
        <v>207.00996825789218</v>
      </c>
      <c r="F8" s="82">
        <f>'BoG greek'!F8</f>
        <v>255.05028365972365</v>
      </c>
      <c r="G8" s="82">
        <f>'BoG greek'!G8</f>
        <v>152.97219596583199</v>
      </c>
      <c r="H8" s="82">
        <f>'BoG greek'!H8</f>
        <v>304.27445908160018</v>
      </c>
      <c r="I8" s="82">
        <f>'BoG greek'!I8</f>
        <v>83.423625383180493</v>
      </c>
      <c r="J8" s="82">
        <f>'BoG greek'!J8</f>
        <v>30.413220861159488</v>
      </c>
      <c r="K8" s="82">
        <f>'BoG greek'!K8</f>
        <v>1049.1949999999999</v>
      </c>
      <c r="L8" s="82">
        <f>'BoG greek'!L8</f>
        <v>46.247999999999998</v>
      </c>
      <c r="M8" s="82">
        <f>'BoG greek'!M8</f>
        <v>1095.443</v>
      </c>
      <c r="R8" s="72" t="s">
        <v>48</v>
      </c>
      <c r="S8" s="82">
        <f>'BoG greek'!S8</f>
        <v>1400.45</v>
      </c>
      <c r="T8" s="82">
        <f>'BoG greek'!T8</f>
        <v>782.34799999999996</v>
      </c>
      <c r="U8" s="82">
        <f>'BoG greek'!U8</f>
        <v>147.673</v>
      </c>
      <c r="V8" s="82">
        <f>'BoG greek'!V8</f>
        <v>311.77699999999999</v>
      </c>
      <c r="W8" s="82">
        <f>'BoG greek'!W8</f>
        <v>618.10199999999998</v>
      </c>
      <c r="X8" s="82">
        <f>'BoG greek'!X8</f>
        <v>249.154</v>
      </c>
      <c r="Y8" s="82">
        <f>'BoG greek'!Y8</f>
        <v>552.21699999999998</v>
      </c>
      <c r="Z8" s="82">
        <f>'BoG greek'!Z8</f>
        <v>88.382000000000005</v>
      </c>
      <c r="AA8" s="82">
        <f>'BoG greek'!AA8</f>
        <v>42.386000000000003</v>
      </c>
      <c r="AB8" s="82">
        <f>'BoG greek'!AB8</f>
        <v>1952.6669999999999</v>
      </c>
    </row>
    <row r="9" spans="1:28" ht="15.75">
      <c r="A9" s="73" t="s">
        <v>50</v>
      </c>
      <c r="B9" s="80">
        <f>'BoG greek'!B9</f>
        <v>1315.6695915687801</v>
      </c>
      <c r="C9" s="80">
        <f>'BoG greek'!C9</f>
        <v>704.24439844196183</v>
      </c>
      <c r="D9" s="80">
        <f>'BoG greek'!D9</f>
        <v>102.45246531119628</v>
      </c>
      <c r="E9" s="80">
        <f>'BoG greek'!E9</f>
        <v>294.69937162220555</v>
      </c>
      <c r="F9" s="80">
        <f>'BoG greek'!F9</f>
        <v>611.42519312681816</v>
      </c>
      <c r="G9" s="80">
        <f>'BoG greek'!G9</f>
        <v>388.29726470743418</v>
      </c>
      <c r="H9" s="80">
        <f>'BoG greek'!H9</f>
        <v>468.69240843121997</v>
      </c>
      <c r="I9" s="80">
        <f>'BoG greek'!I9</f>
        <v>122.401904903786</v>
      </c>
      <c r="J9" s="80">
        <f>'BoG greek'!J9</f>
        <v>61.064844366673334</v>
      </c>
      <c r="K9" s="80">
        <f>'BoG greek'!K9</f>
        <v>1784.3620000000001</v>
      </c>
      <c r="L9" s="80">
        <f>'BoG greek'!L9</f>
        <v>67.076999999999998</v>
      </c>
      <c r="M9" s="80">
        <f>'BoG greek'!M9</f>
        <v>1851.4390000000001</v>
      </c>
      <c r="R9" s="73" t="s">
        <v>50</v>
      </c>
      <c r="S9" s="80">
        <f>'BoG greek'!S9</f>
        <v>2106.3090000000002</v>
      </c>
      <c r="T9" s="80">
        <f>'BoG greek'!T9</f>
        <v>1035.653</v>
      </c>
      <c r="U9" s="80">
        <f>'BoG greek'!U9</f>
        <v>136.66499999999999</v>
      </c>
      <c r="V9" s="80">
        <f>'BoG greek'!V9</f>
        <v>398.774</v>
      </c>
      <c r="W9" s="80">
        <f>'BoG greek'!W9</f>
        <v>1070.6559999999999</v>
      </c>
      <c r="X9" s="80">
        <f>'BoG greek'!X9</f>
        <v>472.601</v>
      </c>
      <c r="Y9" s="80">
        <f>'BoG greek'!Y9</f>
        <v>864.69100000000003</v>
      </c>
      <c r="Z9" s="80">
        <f>'BoG greek'!Z9</f>
        <v>91.994</v>
      </c>
      <c r="AA9" s="80">
        <f>'BoG greek'!AA9</f>
        <v>79.481999999999999</v>
      </c>
      <c r="AB9" s="80">
        <f>'BoG greek'!AB9</f>
        <v>2971</v>
      </c>
    </row>
    <row r="10" spans="1:28" ht="15.75">
      <c r="A10" s="72" t="s">
        <v>52</v>
      </c>
      <c r="B10" s="78">
        <f>'BoG greek'!B10</f>
        <v>1898.256443931145</v>
      </c>
      <c r="C10" s="78">
        <f>'BoG greek'!C10</f>
        <v>1136.0515288844954</v>
      </c>
      <c r="D10" s="78">
        <f>'BoG greek'!D10</f>
        <v>199.34240539235105</v>
      </c>
      <c r="E10" s="78">
        <f>'BoG greek'!E10</f>
        <v>319.24962916819356</v>
      </c>
      <c r="F10" s="78">
        <f>'BoG greek'!F10</f>
        <v>762.2049150466496</v>
      </c>
      <c r="G10" s="78">
        <f>'BoG greek'!G10</f>
        <v>330.18149495796331</v>
      </c>
      <c r="H10" s="78">
        <f>'BoG greek'!H10</f>
        <v>890.69223406885521</v>
      </c>
      <c r="I10" s="78">
        <f>'BoG greek'!I10</f>
        <v>145.81917115063206</v>
      </c>
      <c r="J10" s="78">
        <f>'BoG greek'!J10</f>
        <v>108.20492588114858</v>
      </c>
      <c r="K10" s="78">
        <f>'BoG greek'!K10</f>
        <v>2788.9486780000002</v>
      </c>
      <c r="L10" s="78">
        <f>'BoG greek'!L10</f>
        <v>64.282514000000006</v>
      </c>
      <c r="M10" s="78">
        <f>'BoG greek'!M10</f>
        <v>2853.2311920000002</v>
      </c>
      <c r="R10" s="72" t="s">
        <v>52</v>
      </c>
      <c r="S10" s="78">
        <f>'BoG greek'!S10</f>
        <v>3143.02</v>
      </c>
      <c r="T10" s="78">
        <f>'BoG greek'!T10</f>
        <v>1625.7</v>
      </c>
      <c r="U10" s="78">
        <f>'BoG greek'!U10</f>
        <v>262.23599999999999</v>
      </c>
      <c r="V10" s="78">
        <f>'BoG greek'!V10</f>
        <v>451.072</v>
      </c>
      <c r="W10" s="78">
        <f>'BoG greek'!W10</f>
        <v>1517.32</v>
      </c>
      <c r="X10" s="78">
        <f>'BoG greek'!X10</f>
        <v>450.94400000000002</v>
      </c>
      <c r="Y10" s="78">
        <f>'BoG greek'!Y10</f>
        <v>1521.3679999999999</v>
      </c>
      <c r="Z10" s="78">
        <f>'BoG greek'!Z10</f>
        <v>137.87899999999999</v>
      </c>
      <c r="AA10" s="78">
        <f>'BoG greek'!AA10</f>
        <v>118.86799999999999</v>
      </c>
      <c r="AB10" s="78">
        <f>'BoG greek'!AB10</f>
        <v>4664.3879999999999</v>
      </c>
    </row>
    <row r="11" spans="1:28" ht="15.75">
      <c r="A11" s="73" t="s">
        <v>54</v>
      </c>
      <c r="B11" s="80">
        <f>'BoG greek'!B11</f>
        <v>2401.2738283980966</v>
      </c>
      <c r="C11" s="80">
        <f>'BoG greek'!C11</f>
        <v>1572.2701349638364</v>
      </c>
      <c r="D11" s="80">
        <f>'BoG greek'!D11</f>
        <v>270.58670286710469</v>
      </c>
      <c r="E11" s="80">
        <f>'BoG greek'!E11</f>
        <v>525.64940496565657</v>
      </c>
      <c r="F11" s="80">
        <f>'BoG greek'!F11</f>
        <v>829.0036934342603</v>
      </c>
      <c r="G11" s="80">
        <f>'BoG greek'!G11</f>
        <v>453.49646000968937</v>
      </c>
      <c r="H11" s="80">
        <f>'BoG greek'!H11</f>
        <v>627.7311716019035</v>
      </c>
      <c r="I11" s="80">
        <f>'BoG greek'!I11</f>
        <v>101.66747666482549</v>
      </c>
      <c r="J11" s="80">
        <f>'BoG greek'!J11</f>
        <v>95.00660245274868</v>
      </c>
      <c r="K11" s="80">
        <f>'BoG greek'!K11</f>
        <v>3029.0050000000001</v>
      </c>
      <c r="L11" s="80">
        <f>'BoG greek'!L11</f>
        <v>129.91300000000001</v>
      </c>
      <c r="M11" s="80">
        <f>'BoG greek'!M11</f>
        <v>3158.9180000000001</v>
      </c>
      <c r="R11" s="73" t="s">
        <v>54</v>
      </c>
      <c r="S11" s="80">
        <f>'BoG greek'!S11</f>
        <v>3760.44</v>
      </c>
      <c r="T11" s="80">
        <f>'BoG greek'!T11</f>
        <v>2181.451</v>
      </c>
      <c r="U11" s="80">
        <f>'BoG greek'!U11</f>
        <v>347.58199999999999</v>
      </c>
      <c r="V11" s="80">
        <f>'BoG greek'!V11</f>
        <v>683.58600000000001</v>
      </c>
      <c r="W11" s="80">
        <f>'BoG greek'!W11</f>
        <v>1578.989</v>
      </c>
      <c r="X11" s="80">
        <f>'BoG greek'!X11</f>
        <v>550.18200000000002</v>
      </c>
      <c r="Y11" s="80">
        <f>'BoG greek'!Y11</f>
        <v>1323.7159999999999</v>
      </c>
      <c r="Z11" s="80">
        <f>'BoG greek'!Z11</f>
        <v>107.873</v>
      </c>
      <c r="AA11" s="80">
        <f>'BoG greek'!AA11</f>
        <v>113.84</v>
      </c>
      <c r="AB11" s="80">
        <f>'BoG greek'!AB11</f>
        <v>5084.1559999999999</v>
      </c>
    </row>
    <row r="12" spans="1:28" ht="15.75">
      <c r="A12" s="72" t="s">
        <v>72</v>
      </c>
      <c r="B12" s="82">
        <f>'BoG greek'!B12</f>
        <v>1603.1425873141047</v>
      </c>
      <c r="C12" s="82">
        <f>'BoG greek'!C12</f>
        <v>902.47966046448062</v>
      </c>
      <c r="D12" s="82">
        <f>'BoG greek'!D12</f>
        <v>135.8734942770385</v>
      </c>
      <c r="E12" s="82">
        <f>'BoG greek'!E12</f>
        <v>356.86226483239261</v>
      </c>
      <c r="F12" s="82">
        <f>'BoG greek'!F12</f>
        <v>700.66292684962423</v>
      </c>
      <c r="G12" s="82">
        <f>'BoG greek'!G12</f>
        <v>377.35362163360799</v>
      </c>
      <c r="H12" s="82">
        <f>'BoG greek'!H12</f>
        <v>568.78941268589506</v>
      </c>
      <c r="I12" s="82">
        <f>'BoG greek'!I12</f>
        <v>112.28554664649491</v>
      </c>
      <c r="J12" s="82">
        <f>'BoG greek'!J12</f>
        <v>97.313660160890905</v>
      </c>
      <c r="K12" s="82">
        <f>'BoG greek'!K12</f>
        <v>2171.9319999999998</v>
      </c>
      <c r="L12" s="82">
        <f>'BoG greek'!L12</f>
        <v>59.667999999999999</v>
      </c>
      <c r="M12" s="82">
        <f>'BoG greek'!M12</f>
        <v>2231.6</v>
      </c>
      <c r="R12" s="72" t="s">
        <v>72</v>
      </c>
      <c r="S12" s="82">
        <f>'BoG greek'!S12</f>
        <v>2992.9969999999998</v>
      </c>
      <c r="T12" s="82">
        <f>'BoG greek'!T12</f>
        <v>1449.13</v>
      </c>
      <c r="U12" s="82">
        <f>'BoG greek'!U12</f>
        <v>208.447</v>
      </c>
      <c r="V12" s="82">
        <f>'BoG greek'!V12</f>
        <v>512.86099999999999</v>
      </c>
      <c r="W12" s="82">
        <f>'BoG greek'!W12</f>
        <v>1543.867</v>
      </c>
      <c r="X12" s="82">
        <f>'BoG greek'!X12</f>
        <v>526.51099999999997</v>
      </c>
      <c r="Y12" s="82">
        <f>'BoG greek'!Y12</f>
        <v>1156.742</v>
      </c>
      <c r="Z12" s="82">
        <f>'BoG greek'!Z12</f>
        <v>89.201999999999998</v>
      </c>
      <c r="AA12" s="82">
        <f>'BoG greek'!AA12</f>
        <v>130.01300000000001</v>
      </c>
      <c r="AB12" s="82">
        <f>'BoG greek'!AB12</f>
        <v>4149.7389999999996</v>
      </c>
    </row>
    <row r="13" spans="1:28">
      <c r="A13" s="68" t="s">
        <v>58</v>
      </c>
      <c r="B13" s="80">
        <f>'BoG greek'!B13</f>
        <v>698.65307223357684</v>
      </c>
      <c r="C13" s="80">
        <f>'BoG greek'!C13</f>
        <v>442.77299633993499</v>
      </c>
      <c r="D13" s="80">
        <f>'BoG greek'!D13</f>
        <v>56.960634624482687</v>
      </c>
      <c r="E13" s="80">
        <f>'BoG greek'!E13</f>
        <v>272.62435564007592</v>
      </c>
      <c r="F13" s="80">
        <f>'BoG greek'!F13</f>
        <v>255.88007589364182</v>
      </c>
      <c r="G13" s="80">
        <f>'BoG greek'!G13</f>
        <v>191.08953082976157</v>
      </c>
      <c r="H13" s="80">
        <f>'BoG greek'!H13</f>
        <v>264.41492776642315</v>
      </c>
      <c r="I13" s="80">
        <f>'BoG greek'!I13</f>
        <v>68.836060760631284</v>
      </c>
      <c r="J13" s="80">
        <f>'BoG greek'!J13</f>
        <v>22.194502562216684</v>
      </c>
      <c r="K13" s="80">
        <f>'BoG greek'!K13</f>
        <v>963.06799999999998</v>
      </c>
      <c r="L13" s="80">
        <f>'BoG greek'!L13</f>
        <v>63.319000000000003</v>
      </c>
      <c r="M13" s="80">
        <f>'BoG greek'!M13</f>
        <v>1026.3869999999999</v>
      </c>
      <c r="R13" s="68" t="s">
        <v>58</v>
      </c>
      <c r="S13" s="80">
        <f>'BoG greek'!S13</f>
        <v>1597.529</v>
      </c>
      <c r="T13" s="80">
        <f>'BoG greek'!T13</f>
        <v>931.505</v>
      </c>
      <c r="U13" s="80">
        <f>'BoG greek'!U13</f>
        <v>103.38200000000001</v>
      </c>
      <c r="V13" s="80">
        <f>'BoG greek'!V13</f>
        <v>503.803</v>
      </c>
      <c r="W13" s="80">
        <f>'BoG greek'!W13</f>
        <v>666.024</v>
      </c>
      <c r="X13" s="80">
        <f>'BoG greek'!X13</f>
        <v>351.73500000000001</v>
      </c>
      <c r="Y13" s="80">
        <f>'BoG greek'!Y13</f>
        <v>576.55200000000002</v>
      </c>
      <c r="Z13" s="80">
        <f>'BoG greek'!Z13</f>
        <v>93.1</v>
      </c>
      <c r="AA13" s="80">
        <f>'BoG greek'!AA13</f>
        <v>45.021000000000001</v>
      </c>
      <c r="AB13" s="80">
        <f>'BoG greek'!AB13</f>
        <v>2174.0810000000001</v>
      </c>
    </row>
    <row r="14" spans="1:28">
      <c r="A14" s="69" t="s">
        <v>60</v>
      </c>
      <c r="B14" s="82">
        <f>'BoG greek'!B14</f>
        <v>126.74551402423</v>
      </c>
      <c r="C14" s="82">
        <f>'BoG greek'!C14</f>
        <v>73.546650186192082</v>
      </c>
      <c r="D14" s="82">
        <f>'BoG greek'!D14</f>
        <v>7.1038989334485594</v>
      </c>
      <c r="E14" s="82">
        <f>'BoG greek'!E14</f>
        <v>25.195168125632581</v>
      </c>
      <c r="F14" s="82">
        <f>'BoG greek'!F14</f>
        <v>53.198863838037923</v>
      </c>
      <c r="G14" s="82">
        <f>'BoG greek'!G14</f>
        <v>22.653189463551776</v>
      </c>
      <c r="H14" s="82">
        <f>'BoG greek'!H14</f>
        <v>77.920485975769992</v>
      </c>
      <c r="I14" s="82">
        <f>'BoG greek'!I14</f>
        <v>10.70291349507028</v>
      </c>
      <c r="J14" s="82">
        <f>'BoG greek'!J14</f>
        <v>8.1103032106137558</v>
      </c>
      <c r="K14" s="82">
        <f>'BoG greek'!K14</f>
        <v>204.666</v>
      </c>
      <c r="L14" s="82">
        <f>'BoG greek'!L14</f>
        <v>14.734</v>
      </c>
      <c r="M14" s="82">
        <f>'BoG greek'!M14</f>
        <v>219.4</v>
      </c>
      <c r="R14" s="69" t="s">
        <v>60</v>
      </c>
      <c r="S14" s="82">
        <f>'BoG greek'!S14</f>
        <v>446.67099999999999</v>
      </c>
      <c r="T14" s="82">
        <f>'BoG greek'!T14</f>
        <v>179.255</v>
      </c>
      <c r="U14" s="82">
        <f>'BoG greek'!U14</f>
        <v>15.423</v>
      </c>
      <c r="V14" s="82">
        <f>'BoG greek'!V14</f>
        <v>59.97</v>
      </c>
      <c r="W14" s="82">
        <f>'BoG greek'!W14</f>
        <v>267.416</v>
      </c>
      <c r="X14" s="82">
        <f>'BoG greek'!X14</f>
        <v>51.584000000000003</v>
      </c>
      <c r="Y14" s="82">
        <f>'BoG greek'!Y14</f>
        <v>270.11099999999999</v>
      </c>
      <c r="Z14" s="82">
        <f>'BoG greek'!Z14</f>
        <v>22.597000000000001</v>
      </c>
      <c r="AA14" s="82">
        <f>'BoG greek'!AA14</f>
        <v>14.371</v>
      </c>
      <c r="AB14" s="82">
        <f>'BoG greek'!AB14</f>
        <v>716.78200000000004</v>
      </c>
    </row>
    <row r="15" spans="1:28">
      <c r="A15" s="85" t="s">
        <v>62</v>
      </c>
      <c r="B15" s="83">
        <f>'BoG greek'!B15</f>
        <v>0</v>
      </c>
      <c r="C15" s="83">
        <f>'BoG greek'!C15</f>
        <v>0</v>
      </c>
      <c r="D15" s="83">
        <f>'BoG greek'!D15</f>
        <v>0</v>
      </c>
      <c r="E15" s="83">
        <f>'BoG greek'!E15</f>
        <v>0</v>
      </c>
      <c r="F15" s="83">
        <f>'BoG greek'!F15</f>
        <v>0</v>
      </c>
      <c r="G15" s="83">
        <f>'BoG greek'!G15</f>
        <v>0</v>
      </c>
      <c r="H15" s="83">
        <f>'BoG greek'!H15</f>
        <v>0</v>
      </c>
      <c r="I15" s="83">
        <f>'BoG greek'!I15</f>
        <v>0</v>
      </c>
      <c r="J15" s="83">
        <f>'BoG greek'!J15</f>
        <v>0</v>
      </c>
      <c r="K15" s="83">
        <f>'BoG greek'!K15</f>
        <v>0</v>
      </c>
      <c r="L15" s="83">
        <f>'BoG greek'!L15</f>
        <v>0</v>
      </c>
      <c r="M15" s="83">
        <f>'BoG greek'!M15</f>
        <v>0</v>
      </c>
      <c r="R15" s="85" t="s">
        <v>62</v>
      </c>
      <c r="S15" s="83">
        <f>'BoG greek'!S15</f>
        <v>0</v>
      </c>
      <c r="T15" s="83">
        <f>'BoG greek'!T15</f>
        <v>0</v>
      </c>
      <c r="U15" s="83">
        <f>'BoG greek'!U15</f>
        <v>0</v>
      </c>
      <c r="V15" s="83">
        <f>'BoG greek'!V15</f>
        <v>0</v>
      </c>
      <c r="W15" s="83">
        <f>'BoG greek'!W15</f>
        <v>0</v>
      </c>
      <c r="X15" s="83">
        <f>'BoG greek'!X15</f>
        <v>0</v>
      </c>
      <c r="Y15" s="83">
        <f>'BoG greek'!Y15</f>
        <v>0</v>
      </c>
      <c r="Z15" s="83">
        <f>'BoG greek'!Z15</f>
        <v>0</v>
      </c>
      <c r="AA15" s="83">
        <f>'BoG greek'!AA15</f>
        <v>0</v>
      </c>
      <c r="AB15" s="83">
        <f>'BoG greek'!AB15</f>
        <v>0</v>
      </c>
    </row>
    <row r="16" spans="1:28" ht="15.75" thickBot="1">
      <c r="A16" s="90" t="s">
        <v>197</v>
      </c>
      <c r="B16" s="86">
        <f>'BoG greek'!B16</f>
        <v>9015.6551242578062</v>
      </c>
      <c r="C16" s="86">
        <f>'BoG greek'!C16</f>
        <v>5528.6901905261266</v>
      </c>
      <c r="D16" s="86">
        <f>'BoG greek'!D16</f>
        <v>889.83754355793133</v>
      </c>
      <c r="E16" s="86">
        <f>'BoG greek'!E16</f>
        <v>2134.8565217657087</v>
      </c>
      <c r="F16" s="86">
        <f>'BoG greek'!F16</f>
        <v>3486.9649337316796</v>
      </c>
      <c r="G16" s="86">
        <f>'BoG greek'!G16</f>
        <v>1943.2593652933133</v>
      </c>
      <c r="H16" s="86">
        <f>'BoG greek'!H16</f>
        <v>3548.7674918421958</v>
      </c>
      <c r="I16" s="86">
        <f>'BoG greek'!I16</f>
        <v>712.51286925570162</v>
      </c>
      <c r="J16" s="86">
        <f>'BoG greek'!J16</f>
        <v>430.76969577283046</v>
      </c>
      <c r="K16" s="86">
        <f>'BoG greek'!K16</f>
        <v>12564.422616100001</v>
      </c>
      <c r="L16" s="86">
        <f>'BoG greek'!L16</f>
        <v>462.5078408</v>
      </c>
      <c r="M16" s="86">
        <f>'BoG greek'!M16</f>
        <v>13026.930456900001</v>
      </c>
      <c r="R16" s="90" t="s">
        <v>197</v>
      </c>
      <c r="S16" s="86">
        <f>'BoG greek'!S16</f>
        <v>16882.591</v>
      </c>
      <c r="T16" s="86">
        <f>'BoG greek'!T16</f>
        <v>8783.4889999999996</v>
      </c>
      <c r="U16" s="86">
        <f>'BoG greek'!U16</f>
        <v>1305.01</v>
      </c>
      <c r="V16" s="86">
        <f>'BoG greek'!V16</f>
        <v>3099.567</v>
      </c>
      <c r="W16" s="86">
        <f>'BoG greek'!W16</f>
        <v>8099.1019999999999</v>
      </c>
      <c r="X16" s="86">
        <f>'BoG greek'!X16</f>
        <v>2859.1379999999999</v>
      </c>
      <c r="Y16" s="86">
        <f>'BoG greek'!Y16</f>
        <v>7352.7690000000002</v>
      </c>
      <c r="Z16" s="86">
        <f>'BoG greek'!Z16</f>
        <v>756.06100000000004</v>
      </c>
      <c r="AA16" s="86">
        <f>'BoG greek'!AA16</f>
        <v>584.27800000000002</v>
      </c>
      <c r="AB16" s="86">
        <f>'BoG greek'!AB16</f>
        <v>24235.360000000001</v>
      </c>
    </row>
    <row r="17" spans="1:28" ht="15.75" thickTop="1">
      <c r="B17" s="87"/>
      <c r="C17" s="87"/>
      <c r="D17" s="88"/>
      <c r="E17" s="88"/>
      <c r="F17" s="87"/>
      <c r="G17" s="88"/>
      <c r="H17" s="87"/>
      <c r="I17" s="88"/>
      <c r="J17" s="88"/>
      <c r="K17" s="87"/>
      <c r="L17" s="88"/>
      <c r="M17" s="87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5.75" customHeight="1">
      <c r="A18" s="224">
        <v>2015</v>
      </c>
      <c r="B18" s="226" t="s">
        <v>172</v>
      </c>
      <c r="C18" s="226" t="s">
        <v>173</v>
      </c>
      <c r="D18" s="228" t="s">
        <v>177</v>
      </c>
      <c r="E18" s="228"/>
      <c r="F18" s="226" t="s">
        <v>176</v>
      </c>
      <c r="G18" s="74" t="s">
        <v>177</v>
      </c>
      <c r="H18" s="226" t="s">
        <v>185</v>
      </c>
      <c r="I18" s="228" t="s">
        <v>177</v>
      </c>
      <c r="J18" s="228"/>
      <c r="K18" s="100" t="s">
        <v>180</v>
      </c>
      <c r="L18" s="229" t="s">
        <v>182</v>
      </c>
      <c r="M18" s="226" t="s">
        <v>37</v>
      </c>
      <c r="N18" s="75"/>
      <c r="O18" s="75"/>
      <c r="P18" s="75"/>
      <c r="Q18" s="75"/>
      <c r="R18" s="224">
        <v>2015</v>
      </c>
      <c r="S18" s="226" t="s">
        <v>172</v>
      </c>
      <c r="T18" s="226" t="s">
        <v>173</v>
      </c>
      <c r="U18" s="228" t="s">
        <v>177</v>
      </c>
      <c r="V18" s="228"/>
      <c r="W18" s="226" t="s">
        <v>176</v>
      </c>
      <c r="X18" s="74" t="s">
        <v>177</v>
      </c>
      <c r="Y18" s="226" t="s">
        <v>185</v>
      </c>
      <c r="Z18" s="228" t="s">
        <v>177</v>
      </c>
      <c r="AA18" s="228"/>
      <c r="AB18" s="100" t="s">
        <v>180</v>
      </c>
    </row>
    <row r="19" spans="1:28" ht="29.25" customHeight="1">
      <c r="A19" s="225"/>
      <c r="B19" s="227"/>
      <c r="C19" s="227"/>
      <c r="D19" s="76" t="s">
        <v>174</v>
      </c>
      <c r="E19" s="76" t="s">
        <v>175</v>
      </c>
      <c r="F19" s="227"/>
      <c r="G19" s="77" t="s">
        <v>184</v>
      </c>
      <c r="H19" s="227"/>
      <c r="I19" s="76" t="s">
        <v>178</v>
      </c>
      <c r="J19" s="76" t="s">
        <v>179</v>
      </c>
      <c r="K19" s="99" t="s">
        <v>181</v>
      </c>
      <c r="L19" s="230"/>
      <c r="M19" s="227"/>
      <c r="N19" s="75"/>
      <c r="O19" s="75"/>
      <c r="P19" s="75"/>
      <c r="Q19" s="75"/>
      <c r="R19" s="225"/>
      <c r="S19" s="227"/>
      <c r="T19" s="227"/>
      <c r="U19" s="76" t="s">
        <v>174</v>
      </c>
      <c r="V19" s="76" t="s">
        <v>175</v>
      </c>
      <c r="W19" s="227"/>
      <c r="X19" s="77" t="s">
        <v>184</v>
      </c>
      <c r="Y19" s="227"/>
      <c r="Z19" s="76" t="s">
        <v>178</v>
      </c>
      <c r="AA19" s="76" t="s">
        <v>179</v>
      </c>
      <c r="AB19" s="99" t="s">
        <v>181</v>
      </c>
    </row>
    <row r="20" spans="1:28" ht="15.75">
      <c r="A20" s="72" t="s">
        <v>149</v>
      </c>
      <c r="B20" s="78">
        <f>'BoG greek'!B20</f>
        <v>92.861727999999999</v>
      </c>
      <c r="C20" s="78">
        <f>'BoG greek'!C20</f>
        <v>55.142665999999998</v>
      </c>
      <c r="D20" s="78">
        <f>'BoG greek'!D20</f>
        <v>4.3345630000000002</v>
      </c>
      <c r="E20" s="78">
        <f>'BoG greek'!E20</f>
        <v>16.390208000000001</v>
      </c>
      <c r="F20" s="78">
        <f>'BoG greek'!F20</f>
        <v>37.719061999999994</v>
      </c>
      <c r="G20" s="78">
        <f>'BoG greek'!G20</f>
        <v>16.069178999999998</v>
      </c>
      <c r="H20" s="78">
        <f>'BoG greek'!H20</f>
        <v>74.076242000000008</v>
      </c>
      <c r="I20" s="78">
        <f>'BoG greek'!I20</f>
        <v>6.5653050000000004</v>
      </c>
      <c r="J20" s="78">
        <f>'BoG greek'!J20</f>
        <v>2.491962</v>
      </c>
      <c r="K20" s="78">
        <f>'BoG greek'!K20</f>
        <v>166.93797000000001</v>
      </c>
      <c r="L20" s="78">
        <f>'BoG greek'!L20</f>
        <v>2.0250300000000001</v>
      </c>
      <c r="M20" s="78">
        <f>'BoG greek'!M20</f>
        <v>168.96299999999999</v>
      </c>
      <c r="R20" s="72" t="s">
        <v>149</v>
      </c>
      <c r="S20" s="78">
        <f>'BoG greek'!S20</f>
        <v>370.44299999999998</v>
      </c>
      <c r="T20" s="78">
        <f>'BoG greek'!T20</f>
        <v>131.83099999999999</v>
      </c>
      <c r="U20" s="78">
        <f>'BoG greek'!U20</f>
        <v>12.007999999999999</v>
      </c>
      <c r="V20" s="78">
        <f>'BoG greek'!V20</f>
        <v>44.171999999999997</v>
      </c>
      <c r="W20" s="78">
        <f>'BoG greek'!W20</f>
        <v>238.61199999999999</v>
      </c>
      <c r="X20" s="78">
        <f>'BoG greek'!X20</f>
        <v>33.219000000000001</v>
      </c>
      <c r="Y20" s="78">
        <f>'BoG greek'!Y20</f>
        <v>235.69</v>
      </c>
      <c r="Z20" s="78">
        <f>'BoG greek'!Z20</f>
        <v>15.413</v>
      </c>
      <c r="AA20" s="78">
        <f>'BoG greek'!AA20</f>
        <v>3.302</v>
      </c>
      <c r="AB20" s="78">
        <f>'BoG greek'!AB20</f>
        <v>606.13300000000004</v>
      </c>
    </row>
    <row r="21" spans="1:28" ht="15.75">
      <c r="A21" s="73" t="s">
        <v>150</v>
      </c>
      <c r="B21" s="80">
        <f>'BoG greek'!B21</f>
        <v>77.212907999999985</v>
      </c>
      <c r="C21" s="80">
        <f>'BoG greek'!C21</f>
        <v>40.053780999999987</v>
      </c>
      <c r="D21" s="80">
        <f>'BoG greek'!D21</f>
        <v>4.3244420000000003</v>
      </c>
      <c r="E21" s="80">
        <f>'BoG greek'!E21</f>
        <v>10.232635</v>
      </c>
      <c r="F21" s="80">
        <f>'BoG greek'!F21</f>
        <v>37.159126999999998</v>
      </c>
      <c r="G21" s="80">
        <f>'BoG greek'!G21</f>
        <v>13.035613</v>
      </c>
      <c r="H21" s="80">
        <f>'BoG greek'!H21</f>
        <v>64.294592000000037</v>
      </c>
      <c r="I21" s="80">
        <f>'BoG greek'!I21</f>
        <v>4.3984839999999998</v>
      </c>
      <c r="J21" s="80">
        <f>'BoG greek'!J21</f>
        <v>3.0517449999999999</v>
      </c>
      <c r="K21" s="80">
        <f>'BoG greek'!K21</f>
        <v>141.50750000000002</v>
      </c>
      <c r="L21" s="80">
        <f>'BoG greek'!L21</f>
        <v>1.7925</v>
      </c>
      <c r="M21" s="80">
        <f>'BoG greek'!M21</f>
        <v>143.30000000000001</v>
      </c>
      <c r="R21" s="73" t="s">
        <v>150</v>
      </c>
      <c r="S21" s="80">
        <f>'BoG greek'!S21</f>
        <v>293.92</v>
      </c>
      <c r="T21" s="80">
        <f>'BoG greek'!T21</f>
        <v>95.658000000000001</v>
      </c>
      <c r="U21" s="80">
        <f>'BoG greek'!U21</f>
        <v>10.926</v>
      </c>
      <c r="V21" s="80">
        <f>'BoG greek'!V21</f>
        <v>25.309000000000001</v>
      </c>
      <c r="W21" s="80">
        <f>'BoG greek'!W21</f>
        <v>198.262</v>
      </c>
      <c r="X21" s="80">
        <f>'BoG greek'!X21</f>
        <v>32.735999999999997</v>
      </c>
      <c r="Y21" s="80">
        <f>'BoG greek'!Y21</f>
        <v>215.267</v>
      </c>
      <c r="Z21" s="80">
        <f>'BoG greek'!Z21</f>
        <v>7.7530000000000001</v>
      </c>
      <c r="AA21" s="80">
        <f>'BoG greek'!AA21</f>
        <v>3.5760000000000001</v>
      </c>
      <c r="AB21" s="80">
        <f>'BoG greek'!AB21</f>
        <v>509.18700000000001</v>
      </c>
    </row>
    <row r="22" spans="1:28" ht="15.75">
      <c r="A22" s="72" t="s">
        <v>44</v>
      </c>
      <c r="B22" s="82">
        <f>'BoG greek'!B22</f>
        <v>102.98186100000001</v>
      </c>
      <c r="C22" s="82">
        <f>'BoG greek'!C22</f>
        <v>58.929814000000007</v>
      </c>
      <c r="D22" s="82">
        <f>'BoG greek'!D22</f>
        <v>5.1217300000000003</v>
      </c>
      <c r="E22" s="82">
        <f>'BoG greek'!E22</f>
        <v>22.67905</v>
      </c>
      <c r="F22" s="82">
        <f>'BoG greek'!F22</f>
        <v>44.052047000000002</v>
      </c>
      <c r="G22" s="82">
        <f>'BoG greek'!G22</f>
        <v>17.729419</v>
      </c>
      <c r="H22" s="82">
        <f>'BoG greek'!H22</f>
        <v>94.832139000000012</v>
      </c>
      <c r="I22" s="82">
        <f>'BoG greek'!I22</f>
        <v>20.224772000000002</v>
      </c>
      <c r="J22" s="82">
        <f>'BoG greek'!J22</f>
        <v>2.8128790000000001</v>
      </c>
      <c r="K22" s="82">
        <f>'BoG greek'!K22</f>
        <v>197.81400000000002</v>
      </c>
      <c r="L22" s="82">
        <f>'BoG greek'!L22</f>
        <v>5.9859999999999998</v>
      </c>
      <c r="M22" s="82">
        <f>'BoG greek'!M22</f>
        <v>203.8</v>
      </c>
      <c r="R22" s="72" t="s">
        <v>44</v>
      </c>
      <c r="S22" s="82">
        <f>'BoG greek'!S22</f>
        <v>356.34300000000002</v>
      </c>
      <c r="T22" s="82">
        <f>'BoG greek'!T22</f>
        <v>131.196</v>
      </c>
      <c r="U22" s="82">
        <f>'BoG greek'!U22</f>
        <v>13.039</v>
      </c>
      <c r="V22" s="82">
        <f>'BoG greek'!V22</f>
        <v>41.847999999999999</v>
      </c>
      <c r="W22" s="82">
        <f>'BoG greek'!W22</f>
        <v>225.14699999999999</v>
      </c>
      <c r="X22" s="82">
        <f>'BoG greek'!X22</f>
        <v>34.912999999999997</v>
      </c>
      <c r="Y22" s="82">
        <f>'BoG greek'!Y22</f>
        <v>256.74799999999999</v>
      </c>
      <c r="Z22" s="82">
        <f>'BoG greek'!Z22</f>
        <v>24.532</v>
      </c>
      <c r="AA22" s="82">
        <f>'BoG greek'!AA22</f>
        <v>1.6739999999999999</v>
      </c>
      <c r="AB22" s="82">
        <f>'BoG greek'!AB22</f>
        <v>613.09100000000001</v>
      </c>
    </row>
    <row r="23" spans="1:28" ht="15.75">
      <c r="A23" s="73" t="s">
        <v>46</v>
      </c>
      <c r="B23" s="83">
        <f>'BoG greek'!B23</f>
        <v>275.22105699999997</v>
      </c>
      <c r="C23" s="83">
        <f>'BoG greek'!C23</f>
        <v>181.86271399999998</v>
      </c>
      <c r="D23" s="83">
        <f>'BoG greek'!D23</f>
        <v>35.679513999999998</v>
      </c>
      <c r="E23" s="83">
        <f>'BoG greek'!E23</f>
        <v>62.873258</v>
      </c>
      <c r="F23" s="83">
        <f>'BoG greek'!F23</f>
        <v>93.358343000000005</v>
      </c>
      <c r="G23" s="83">
        <f>'BoG greek'!G23</f>
        <v>60.178007999999998</v>
      </c>
      <c r="H23" s="83">
        <f>'BoG greek'!H23</f>
        <v>177.96194300000002</v>
      </c>
      <c r="I23" s="83">
        <f>'BoG greek'!I23</f>
        <v>46.358584</v>
      </c>
      <c r="J23" s="83">
        <f>'BoG greek'!J23</f>
        <v>13.237109</v>
      </c>
      <c r="K23" s="83">
        <f>'BoG greek'!K23</f>
        <v>453.18299999999999</v>
      </c>
      <c r="L23" s="83">
        <f>'BoG greek'!L23</f>
        <v>23.617000000000001</v>
      </c>
      <c r="M23" s="83">
        <f>'BoG greek'!M23</f>
        <v>476.8</v>
      </c>
      <c r="R23" s="73" t="s">
        <v>46</v>
      </c>
      <c r="S23" s="83">
        <f>'BoG greek'!S23</f>
        <v>589.69100000000003</v>
      </c>
      <c r="T23" s="83">
        <f>'BoG greek'!T23</f>
        <v>281.37099999999998</v>
      </c>
      <c r="U23" s="83">
        <f>'BoG greek'!U23</f>
        <v>49.585000000000001</v>
      </c>
      <c r="V23" s="83">
        <f>'BoG greek'!V23</f>
        <v>91.5</v>
      </c>
      <c r="W23" s="83">
        <f>'BoG greek'!W23</f>
        <v>308.32</v>
      </c>
      <c r="X23" s="83">
        <f>'BoG greek'!X23</f>
        <v>88.587000000000003</v>
      </c>
      <c r="Y23" s="83">
        <f>'BoG greek'!Y23</f>
        <v>344.54300000000001</v>
      </c>
      <c r="Z23" s="83">
        <f>'BoG greek'!Z23</f>
        <v>42.112000000000002</v>
      </c>
      <c r="AA23" s="83">
        <f>'BoG greek'!AA23</f>
        <v>11.83</v>
      </c>
      <c r="AB23" s="83">
        <f>'BoG greek'!AB23</f>
        <v>934.23400000000004</v>
      </c>
    </row>
    <row r="24" spans="1:28" ht="15.75">
      <c r="A24" s="72" t="s">
        <v>48</v>
      </c>
      <c r="B24" s="82">
        <f>'BoG greek'!B24</f>
        <v>809.7858940000001</v>
      </c>
      <c r="C24" s="82">
        <f>'BoG greek'!C24</f>
        <v>519.47992900000008</v>
      </c>
      <c r="D24" s="82">
        <f>'BoG greek'!D24</f>
        <v>127.471709</v>
      </c>
      <c r="E24" s="82">
        <f>'BoG greek'!E24</f>
        <v>222.90470500000001</v>
      </c>
      <c r="F24" s="82">
        <f>'BoG greek'!F24</f>
        <v>290.30596500000001</v>
      </c>
      <c r="G24" s="82">
        <f>'BoG greek'!G24</f>
        <v>215.994552</v>
      </c>
      <c r="H24" s="82">
        <f>'BoG greek'!H24</f>
        <v>369.86610599999995</v>
      </c>
      <c r="I24" s="82">
        <f>'BoG greek'!I24</f>
        <v>98.096221999999997</v>
      </c>
      <c r="J24" s="82">
        <f>'BoG greek'!J24</f>
        <v>28.09102</v>
      </c>
      <c r="K24" s="82">
        <f>'BoG greek'!K24</f>
        <v>1179.652</v>
      </c>
      <c r="L24" s="82">
        <f>'BoG greek'!L24</f>
        <v>42.274000000000001</v>
      </c>
      <c r="M24" s="82">
        <f>'BoG greek'!M24</f>
        <v>1221.9259999999999</v>
      </c>
      <c r="R24" s="72" t="s">
        <v>48</v>
      </c>
      <c r="S24" s="82">
        <f>'BoG greek'!S24</f>
        <v>1312.165</v>
      </c>
      <c r="T24" s="82">
        <f>'BoG greek'!T24</f>
        <v>754.82100000000003</v>
      </c>
      <c r="U24" s="82">
        <f>'BoG greek'!U24</f>
        <v>174.87299999999999</v>
      </c>
      <c r="V24" s="82">
        <f>'BoG greek'!V24</f>
        <v>266.19600000000003</v>
      </c>
      <c r="W24" s="82">
        <f>'BoG greek'!W24</f>
        <v>557.34400000000005</v>
      </c>
      <c r="X24" s="82">
        <f>'BoG greek'!X24</f>
        <v>257.7</v>
      </c>
      <c r="Y24" s="82">
        <f>'BoG greek'!Y24</f>
        <v>558.00400000000002</v>
      </c>
      <c r="Z24" s="82">
        <f>'BoG greek'!Z24</f>
        <v>79.730999999999995</v>
      </c>
      <c r="AA24" s="82">
        <f>'BoG greek'!AA24</f>
        <v>35.654000000000003</v>
      </c>
      <c r="AB24" s="82">
        <f>'BoG greek'!AB24</f>
        <v>1870.1690000000001</v>
      </c>
    </row>
    <row r="25" spans="1:28" ht="15.75">
      <c r="A25" s="73" t="s">
        <v>50</v>
      </c>
      <c r="B25" s="80">
        <f>'BoG greek'!B25</f>
        <v>1296.5235280000002</v>
      </c>
      <c r="C25" s="80">
        <f>'BoG greek'!C25</f>
        <v>782.15315500000008</v>
      </c>
      <c r="D25" s="80">
        <f>'BoG greek'!D25</f>
        <v>142.27743699999999</v>
      </c>
      <c r="E25" s="80">
        <f>'BoG greek'!E25</f>
        <v>340.31224900000001</v>
      </c>
      <c r="F25" s="80">
        <f>'BoG greek'!F25</f>
        <v>514.37037299999997</v>
      </c>
      <c r="G25" s="80">
        <f>'BoG greek'!G25</f>
        <v>311.137294</v>
      </c>
      <c r="H25" s="80">
        <f>'BoG greek'!H25</f>
        <v>600.47647199999983</v>
      </c>
      <c r="I25" s="80">
        <f>'BoG greek'!I25</f>
        <v>161.99964800000001</v>
      </c>
      <c r="J25" s="80">
        <f>'BoG greek'!J25</f>
        <v>75.798914999999994</v>
      </c>
      <c r="K25" s="80">
        <f>'BoG greek'!K25</f>
        <v>1897</v>
      </c>
      <c r="L25" s="80">
        <f>'BoG greek'!L25</f>
        <v>59.6</v>
      </c>
      <c r="M25" s="80">
        <f>'BoG greek'!M25</f>
        <v>1956.6</v>
      </c>
      <c r="R25" s="73" t="s">
        <v>50</v>
      </c>
      <c r="S25" s="80">
        <f>'BoG greek'!S25</f>
        <v>1976.9839999999999</v>
      </c>
      <c r="T25" s="80">
        <f>'BoG greek'!T25</f>
        <v>1064.8610000000001</v>
      </c>
      <c r="U25" s="80">
        <f>'BoG greek'!U25</f>
        <v>203.048</v>
      </c>
      <c r="V25" s="80">
        <f>'BoG greek'!V25</f>
        <v>412.47500000000002</v>
      </c>
      <c r="W25" s="80">
        <f>'BoG greek'!W25</f>
        <v>912.12300000000005</v>
      </c>
      <c r="X25" s="80">
        <f>'BoG greek'!X25</f>
        <v>373.34300000000002</v>
      </c>
      <c r="Y25" s="80">
        <f>'BoG greek'!Y25</f>
        <v>1055.8920000000001</v>
      </c>
      <c r="Z25" s="80">
        <f>'BoG greek'!Z25</f>
        <v>117.383</v>
      </c>
      <c r="AA25" s="80">
        <f>'BoG greek'!AA25</f>
        <v>94.585999999999999</v>
      </c>
      <c r="AB25" s="80">
        <f>'BoG greek'!AB25</f>
        <v>3032.8760000000002</v>
      </c>
    </row>
    <row r="26" spans="1:28" ht="15.75">
      <c r="A26" s="72" t="s">
        <v>52</v>
      </c>
      <c r="B26" s="78">
        <f>'BoG greek'!B26</f>
        <v>1985.7694489999999</v>
      </c>
      <c r="C26" s="78">
        <f>'BoG greek'!C26</f>
        <v>1137.7447239999999</v>
      </c>
      <c r="D26" s="78">
        <f>'BoG greek'!D26</f>
        <v>215.50622999999999</v>
      </c>
      <c r="E26" s="78">
        <f>'BoG greek'!E26</f>
        <v>393.69145700000001</v>
      </c>
      <c r="F26" s="78">
        <f>'BoG greek'!F26</f>
        <v>848.02472499999999</v>
      </c>
      <c r="G26" s="78">
        <f>'BoG greek'!G26</f>
        <v>512.35646699999995</v>
      </c>
      <c r="H26" s="78">
        <f>'BoG greek'!H26</f>
        <v>908.4150510000004</v>
      </c>
      <c r="I26" s="78">
        <f>'BoG greek'!I26</f>
        <v>138.951785</v>
      </c>
      <c r="J26" s="78">
        <f>'BoG greek'!J26</f>
        <v>94.575845000000001</v>
      </c>
      <c r="K26" s="78">
        <f>'BoG greek'!K26</f>
        <v>2894.1845000000003</v>
      </c>
      <c r="L26" s="78">
        <f>'BoG greek'!L26</f>
        <v>62.653500000000001</v>
      </c>
      <c r="M26" s="78">
        <f>'BoG greek'!M26</f>
        <v>2956.8380000000002</v>
      </c>
      <c r="R26" s="72" t="s">
        <v>52</v>
      </c>
      <c r="S26" s="78">
        <f>'BoG greek'!S26</f>
        <v>2641.681</v>
      </c>
      <c r="T26" s="78">
        <f>'BoG greek'!T26</f>
        <v>1361.345</v>
      </c>
      <c r="U26" s="78">
        <f>'BoG greek'!U26</f>
        <v>251.80600000000001</v>
      </c>
      <c r="V26" s="78">
        <f>'BoG greek'!V26</f>
        <v>410.40100000000001</v>
      </c>
      <c r="W26" s="78">
        <f>'BoG greek'!W26</f>
        <v>1280.336</v>
      </c>
      <c r="X26" s="78">
        <f>'BoG greek'!X26</f>
        <v>487.35</v>
      </c>
      <c r="Y26" s="78">
        <f>'BoG greek'!Y26</f>
        <v>1766.875</v>
      </c>
      <c r="Z26" s="78">
        <f>'BoG greek'!Z26</f>
        <v>108.277</v>
      </c>
      <c r="AA26" s="78">
        <f>'BoG greek'!AA26</f>
        <v>84.915000000000006</v>
      </c>
      <c r="AB26" s="78">
        <f>'BoG greek'!AB26</f>
        <v>4408.5559999999996</v>
      </c>
    </row>
    <row r="27" spans="1:28" ht="15.75">
      <c r="A27" s="73" t="s">
        <v>54</v>
      </c>
      <c r="B27" s="80">
        <f>'BoG greek'!B27</f>
        <v>2456.229981</v>
      </c>
      <c r="C27" s="80">
        <f>'BoG greek'!C27</f>
        <v>1700.305674</v>
      </c>
      <c r="D27" s="80">
        <f>'BoG greek'!D27</f>
        <v>397.54147</v>
      </c>
      <c r="E27" s="80">
        <f>'BoG greek'!E27</f>
        <v>503.99703499999998</v>
      </c>
      <c r="F27" s="80">
        <f>'BoG greek'!F27</f>
        <v>755.924307</v>
      </c>
      <c r="G27" s="80">
        <f>'BoG greek'!G27</f>
        <v>451.09133500000002</v>
      </c>
      <c r="H27" s="80">
        <f>'BoG greek'!H27</f>
        <v>910.98653899999999</v>
      </c>
      <c r="I27" s="80">
        <f>'BoG greek'!I27</f>
        <v>201.81331399999999</v>
      </c>
      <c r="J27" s="80">
        <f>'BoG greek'!J27</f>
        <v>99.316575</v>
      </c>
      <c r="K27" s="80">
        <f>'BoG greek'!K27</f>
        <v>3367.2165199999999</v>
      </c>
      <c r="L27" s="80">
        <f>'BoG greek'!L27</f>
        <v>110.47028</v>
      </c>
      <c r="M27" s="80">
        <f>'BoG greek'!M27</f>
        <v>3477.6867999999999</v>
      </c>
      <c r="R27" s="73" t="s">
        <v>54</v>
      </c>
      <c r="S27" s="80">
        <f>'BoG greek'!S27</f>
        <v>3114</v>
      </c>
      <c r="T27" s="80">
        <f>'BoG greek'!T27</f>
        <v>1921.3</v>
      </c>
      <c r="U27" s="80">
        <f>'BoG greek'!U27</f>
        <v>385.3</v>
      </c>
      <c r="V27" s="80">
        <f>'BoG greek'!V27</f>
        <v>536.9</v>
      </c>
      <c r="W27" s="80">
        <f>'BoG greek'!W27</f>
        <v>1192.7</v>
      </c>
      <c r="X27" s="80">
        <f>'BoG greek'!X27</f>
        <v>482.9</v>
      </c>
      <c r="Y27" s="80">
        <f>'BoG greek'!Y27</f>
        <v>1879.4</v>
      </c>
      <c r="Z27" s="80">
        <f>'BoG greek'!Z27</f>
        <v>128.30000000000001</v>
      </c>
      <c r="AA27" s="80">
        <f>'BoG greek'!AA27</f>
        <v>115.6</v>
      </c>
      <c r="AB27" s="80">
        <f>'BoG greek'!AB27</f>
        <v>4993.5</v>
      </c>
    </row>
    <row r="28" spans="1:28" ht="15.75">
      <c r="A28" s="72" t="s">
        <v>72</v>
      </c>
      <c r="B28" s="78">
        <f>'BoG greek'!B28</f>
        <v>1535.7416560000001</v>
      </c>
      <c r="C28" s="78">
        <f>'BoG greek'!C28</f>
        <v>1023.258785</v>
      </c>
      <c r="D28" s="78">
        <f>'BoG greek'!D28</f>
        <v>180.36264</v>
      </c>
      <c r="E28" s="78">
        <f>'BoG greek'!E28</f>
        <v>434.248762</v>
      </c>
      <c r="F28" s="78">
        <f>'BoG greek'!F28</f>
        <v>512.48287100000005</v>
      </c>
      <c r="G28" s="78">
        <f>'BoG greek'!G28</f>
        <v>270.15983499999999</v>
      </c>
      <c r="H28" s="78">
        <f>'BoG greek'!H28</f>
        <v>588.04634399999986</v>
      </c>
      <c r="I28" s="78">
        <f>'BoG greek'!I28</f>
        <v>177.83038300000001</v>
      </c>
      <c r="J28" s="78">
        <f>'BoG greek'!J28</f>
        <v>69.691558999999998</v>
      </c>
      <c r="K28" s="78">
        <f>'BoG greek'!K28</f>
        <v>2123.788</v>
      </c>
      <c r="L28" s="78">
        <f>'BoG greek'!L28</f>
        <v>58.212000000000003</v>
      </c>
      <c r="M28" s="78">
        <f>'BoG greek'!M28</f>
        <v>2182</v>
      </c>
      <c r="R28" s="72" t="s">
        <v>72</v>
      </c>
      <c r="S28" s="82">
        <f>'BoG greek'!S28</f>
        <v>2465.393</v>
      </c>
      <c r="T28" s="82">
        <f>'BoG greek'!T28</f>
        <v>1433.42</v>
      </c>
      <c r="U28" s="82">
        <f>'BoG greek'!U28</f>
        <v>241.69</v>
      </c>
      <c r="V28" s="82">
        <f>'BoG greek'!V28</f>
        <v>558.14599999999996</v>
      </c>
      <c r="W28" s="82">
        <f>'BoG greek'!W28</f>
        <v>1031.973</v>
      </c>
      <c r="X28" s="82">
        <f>'BoG greek'!X28</f>
        <v>333.10199999999998</v>
      </c>
      <c r="Y28" s="82">
        <f>'BoG greek'!Y28</f>
        <v>1184.309</v>
      </c>
      <c r="Z28" s="82">
        <f>'BoG greek'!Z28</f>
        <v>135.07900000000001</v>
      </c>
      <c r="AA28" s="82">
        <f>'BoG greek'!AA28</f>
        <v>90.183999999999997</v>
      </c>
      <c r="AB28" s="82">
        <f>'BoG greek'!AB28</f>
        <v>3649.7020000000002</v>
      </c>
    </row>
    <row r="29" spans="1:28">
      <c r="A29" s="68" t="s">
        <v>58</v>
      </c>
      <c r="B29" s="80">
        <f>'BoG greek'!B29</f>
        <v>567.95621600000004</v>
      </c>
      <c r="C29" s="80">
        <f>'BoG greek'!C29</f>
        <v>384.68264100000005</v>
      </c>
      <c r="D29" s="80">
        <f>'BoG greek'!D29</f>
        <v>66.072466000000006</v>
      </c>
      <c r="E29" s="80">
        <f>'BoG greek'!E29</f>
        <v>199.48282599999999</v>
      </c>
      <c r="F29" s="80">
        <f>'BoG greek'!F29</f>
        <v>183.27357500000002</v>
      </c>
      <c r="G29" s="80">
        <f>'BoG greek'!G29</f>
        <v>110.30989700000001</v>
      </c>
      <c r="H29" s="80">
        <f>'BoG greek'!H29</f>
        <v>266.71028399999989</v>
      </c>
      <c r="I29" s="80">
        <f>'BoG greek'!I29</f>
        <v>57.800814000000003</v>
      </c>
      <c r="J29" s="80">
        <f>'BoG greek'!J29</f>
        <v>23.122430000000001</v>
      </c>
      <c r="K29" s="80">
        <f>'BoG greek'!K29</f>
        <v>834.66649999999993</v>
      </c>
      <c r="L29" s="80">
        <f>'BoG greek'!L29</f>
        <v>64.478999999999999</v>
      </c>
      <c r="M29" s="80">
        <f>'BoG greek'!M29</f>
        <v>899.14549999999997</v>
      </c>
      <c r="R29" s="68" t="s">
        <v>58</v>
      </c>
      <c r="S29" s="80">
        <f>'BoG greek'!S29</f>
        <v>1295.519</v>
      </c>
      <c r="T29" s="80">
        <f>'BoG greek'!T29</f>
        <v>761.33699999999999</v>
      </c>
      <c r="U29" s="80">
        <f>'BoG greek'!U29</f>
        <v>148.99799999999999</v>
      </c>
      <c r="V29" s="80">
        <f>'BoG greek'!V29</f>
        <v>345.91</v>
      </c>
      <c r="W29" s="80">
        <f>'BoG greek'!W29</f>
        <v>534.18200000000002</v>
      </c>
      <c r="X29" s="80">
        <f>'BoG greek'!X29</f>
        <v>193.42400000000001</v>
      </c>
      <c r="Y29" s="80">
        <f>'BoG greek'!Y29</f>
        <v>557.15899999999999</v>
      </c>
      <c r="Z29" s="80">
        <f>'BoG greek'!Z29</f>
        <v>51.148000000000003</v>
      </c>
      <c r="AA29" s="80">
        <f>'BoG greek'!AA29</f>
        <v>53.783000000000001</v>
      </c>
      <c r="AB29" s="80">
        <f>'BoG greek'!AB29</f>
        <v>1852.6780000000001</v>
      </c>
    </row>
    <row r="30" spans="1:28">
      <c r="A30" s="69" t="s">
        <v>60</v>
      </c>
      <c r="B30" s="82">
        <f>'BoG greek'!B30</f>
        <v>121.98312600000003</v>
      </c>
      <c r="C30" s="82">
        <f>'BoG greek'!C30</f>
        <v>69.984138000000016</v>
      </c>
      <c r="D30" s="82">
        <f>'BoG greek'!D30</f>
        <v>10.202051000000001</v>
      </c>
      <c r="E30" s="82">
        <f>'BoG greek'!E30</f>
        <v>20.521553000000001</v>
      </c>
      <c r="F30" s="82">
        <f>'BoG greek'!F30</f>
        <v>51.998988000000004</v>
      </c>
      <c r="G30" s="82">
        <f>'BoG greek'!G30</f>
        <v>28.145087</v>
      </c>
      <c r="H30" s="82">
        <f>'BoG greek'!H30</f>
        <v>119.06087399999998</v>
      </c>
      <c r="I30" s="82">
        <f>'BoG greek'!I30</f>
        <v>20.392368999999999</v>
      </c>
      <c r="J30" s="82">
        <f>'BoG greek'!J30</f>
        <v>3.8026879999999998</v>
      </c>
      <c r="K30" s="82">
        <f>'BoG greek'!K30</f>
        <v>241.04400000000001</v>
      </c>
      <c r="L30" s="82">
        <f>'BoG greek'!L30</f>
        <v>13.456</v>
      </c>
      <c r="M30" s="82">
        <f>'BoG greek'!M30</f>
        <v>254.5</v>
      </c>
      <c r="R30" s="69" t="s">
        <v>60</v>
      </c>
      <c r="S30" s="82">
        <f>'BoG greek'!S30</f>
        <v>355.97800000000001</v>
      </c>
      <c r="T30" s="82">
        <f>'BoG greek'!T30</f>
        <v>146.79900000000001</v>
      </c>
      <c r="U30" s="82">
        <f>'BoG greek'!U30</f>
        <v>17.995000000000001</v>
      </c>
      <c r="V30" s="82">
        <f>'BoG greek'!V30</f>
        <v>47.207000000000001</v>
      </c>
      <c r="W30" s="82">
        <f>'BoG greek'!W30</f>
        <v>209.179</v>
      </c>
      <c r="X30" s="82">
        <f>'BoG greek'!X30</f>
        <v>53.142000000000003</v>
      </c>
      <c r="Y30" s="82">
        <f>'BoG greek'!Y30</f>
        <v>285.48200000000003</v>
      </c>
      <c r="Z30" s="82">
        <f>'BoG greek'!Z30</f>
        <v>21.681999999999999</v>
      </c>
      <c r="AA30" s="82">
        <f>'BoG greek'!AA30</f>
        <v>8.4670000000000005</v>
      </c>
      <c r="AB30" s="82">
        <f>'BoG greek'!AB30</f>
        <v>641.46</v>
      </c>
    </row>
    <row r="31" spans="1:28">
      <c r="A31" s="85" t="s">
        <v>62</v>
      </c>
      <c r="B31" s="83">
        <f>'BoG greek'!B31</f>
        <v>83.743893792083668</v>
      </c>
      <c r="C31" s="83">
        <f>'BoG greek'!C31</f>
        <v>55.750706624145749</v>
      </c>
      <c r="D31" s="83">
        <f>'BoG greek'!D31</f>
        <v>6.5889241124533546</v>
      </c>
      <c r="E31" s="83">
        <f>'BoG greek'!E31</f>
        <v>18.51801468279033</v>
      </c>
      <c r="F31" s="83">
        <f>'BoG greek'!F31</f>
        <v>27.993187167937915</v>
      </c>
      <c r="G31" s="83">
        <f>'BoG greek'!G31</f>
        <v>12.031545250219633</v>
      </c>
      <c r="H31" s="83">
        <f>'BoG greek'!H31</f>
        <v>118.81310620791635</v>
      </c>
      <c r="I31" s="83">
        <f>'BoG greek'!I31</f>
        <v>10.685822747760959</v>
      </c>
      <c r="J31" s="83">
        <f>'BoG greek'!J31</f>
        <v>7.2523144476935384</v>
      </c>
      <c r="K31" s="83">
        <f>'BoG greek'!K31</f>
        <v>202.55700000000002</v>
      </c>
      <c r="L31" s="83">
        <f>'BoG greek'!L31</f>
        <v>2.403</v>
      </c>
      <c r="M31" s="83">
        <f>'BoG greek'!M31</f>
        <v>204.96</v>
      </c>
      <c r="R31" s="85" t="s">
        <v>62</v>
      </c>
      <c r="S31" s="83">
        <f>'BoG greek'!S31</f>
        <v>202.053</v>
      </c>
      <c r="T31" s="83">
        <f>'BoG greek'!T31</f>
        <v>105.3</v>
      </c>
      <c r="U31" s="83">
        <f>'BoG greek'!U31</f>
        <v>12.845000000000001</v>
      </c>
      <c r="V31" s="83">
        <f>'BoG greek'!V31</f>
        <v>30.27</v>
      </c>
      <c r="W31" s="83">
        <f>'BoG greek'!W31</f>
        <v>96.753</v>
      </c>
      <c r="X31" s="83">
        <f>'BoG greek'!X31</f>
        <v>26.780999999999999</v>
      </c>
      <c r="Y31" s="83">
        <f>'BoG greek'!Y31</f>
        <v>285.846</v>
      </c>
      <c r="Z31" s="83">
        <f>'BoG greek'!Z31</f>
        <v>18.827999999999999</v>
      </c>
      <c r="AA31" s="83">
        <f>'BoG greek'!AA31</f>
        <v>9.19</v>
      </c>
      <c r="AB31" s="83">
        <f>'BoG greek'!AB31</f>
        <v>487.899</v>
      </c>
    </row>
    <row r="32" spans="1:28" ht="15.75" thickBot="1">
      <c r="A32" s="90" t="s">
        <v>37</v>
      </c>
      <c r="B32" s="86">
        <f>'BoG greek'!B32</f>
        <v>9406.0112977920835</v>
      </c>
      <c r="C32" s="86">
        <f>'BoG greek'!C32</f>
        <v>6009.3487276241467</v>
      </c>
      <c r="D32" s="86">
        <f>'BoG greek'!D32</f>
        <v>1195.4831761124533</v>
      </c>
      <c r="E32" s="86">
        <f>'BoG greek'!E32</f>
        <v>2245.8517526827904</v>
      </c>
      <c r="F32" s="86">
        <f>'BoG greek'!F32</f>
        <v>3396.6625701679377</v>
      </c>
      <c r="G32" s="86">
        <f>'BoG greek'!G32</f>
        <v>2018.2382312502198</v>
      </c>
      <c r="H32" s="86">
        <f>'BoG greek'!H32</f>
        <v>4293.5396922079162</v>
      </c>
      <c r="I32" s="86">
        <f>'BoG greek'!I32</f>
        <v>945.11750274776102</v>
      </c>
      <c r="J32" s="86">
        <f>'BoG greek'!J32</f>
        <v>423.2450414476935</v>
      </c>
      <c r="K32" s="86">
        <f>'BoG greek'!K32</f>
        <v>13699.550990000002</v>
      </c>
      <c r="L32" s="86">
        <f>'BoG greek'!L32</f>
        <v>446.96831000000003</v>
      </c>
      <c r="M32" s="86">
        <f>'BoG greek'!M32</f>
        <v>14146.519299999998</v>
      </c>
      <c r="R32" s="90" t="s">
        <v>37</v>
      </c>
      <c r="S32" s="86">
        <f>'BoG greek'!S32</f>
        <v>14974.17</v>
      </c>
      <c r="T32" s="86">
        <f>'BoG greek'!T32</f>
        <v>8189.2390000000014</v>
      </c>
      <c r="U32" s="86">
        <f>'BoG greek'!U32</f>
        <v>1522.1130000000001</v>
      </c>
      <c r="V32" s="86">
        <f>'BoG greek'!V32</f>
        <v>2810.3339999999998</v>
      </c>
      <c r="W32" s="86">
        <f>'BoG greek'!W32</f>
        <v>6784.9309999999996</v>
      </c>
      <c r="X32" s="86">
        <f>'BoG greek'!X32</f>
        <v>2397.1969999999997</v>
      </c>
      <c r="Y32" s="86">
        <f>'BoG greek'!Y32</f>
        <v>8625.2150000000001</v>
      </c>
      <c r="Z32" s="86">
        <f>'BoG greek'!Z32</f>
        <v>750.23799999999994</v>
      </c>
      <c r="AA32" s="86">
        <f>'BoG greek'!AA32</f>
        <v>512.76100000000008</v>
      </c>
      <c r="AB32" s="86">
        <f>'BoG greek'!AB32</f>
        <v>23599.485000000001</v>
      </c>
    </row>
    <row r="33" spans="1:29" ht="16.5" thickTop="1" thickBot="1">
      <c r="A33" s="90" t="s">
        <v>64</v>
      </c>
      <c r="B33" s="86">
        <f>'BoG greek'!B33</f>
        <v>9322.2674040000002</v>
      </c>
      <c r="C33" s="86">
        <f>'BoG greek'!C33</f>
        <v>5953.5980210000007</v>
      </c>
      <c r="D33" s="86">
        <f>'BoG greek'!D33</f>
        <v>1188.8942520000001</v>
      </c>
      <c r="E33" s="86">
        <f>'BoG greek'!E33</f>
        <v>2227.3337380000003</v>
      </c>
      <c r="F33" s="86">
        <f>'BoG greek'!F33</f>
        <v>3368.6693829999999</v>
      </c>
      <c r="G33" s="86">
        <f>'BoG greek'!G33</f>
        <v>2006.2066860000002</v>
      </c>
      <c r="H33" s="86">
        <f>'BoG greek'!H33</f>
        <v>4174.6035860000002</v>
      </c>
      <c r="I33" s="86">
        <f>'BoG greek'!I33</f>
        <v>934.43168000000003</v>
      </c>
      <c r="J33" s="86">
        <f>'BoG greek'!J33</f>
        <v>415.99272699999995</v>
      </c>
      <c r="K33" s="86">
        <f>'BoG greek'!K33</f>
        <v>13496.870989999999</v>
      </c>
      <c r="L33" s="86">
        <f>'BoG greek'!L33</f>
        <v>444.56531000000001</v>
      </c>
      <c r="M33" s="86">
        <f>'BoG greek'!M33</f>
        <v>13941.436299999999</v>
      </c>
      <c r="R33" s="90" t="s">
        <v>64</v>
      </c>
      <c r="S33" s="86">
        <f>'BoG greek'!S33</f>
        <v>14772.117</v>
      </c>
      <c r="T33" s="86">
        <f>'BoG greek'!T33</f>
        <v>8083.9390000000012</v>
      </c>
      <c r="U33" s="86">
        <f>'BoG greek'!U33</f>
        <v>1509.268</v>
      </c>
      <c r="V33" s="86">
        <f>'BoG greek'!V33</f>
        <v>2780.0639999999999</v>
      </c>
      <c r="W33" s="86">
        <f>'BoG greek'!W33</f>
        <v>6688.1779999999999</v>
      </c>
      <c r="X33" s="86">
        <f>'BoG greek'!X33</f>
        <v>2370.4159999999997</v>
      </c>
      <c r="Y33" s="86">
        <f>'BoG greek'!Y33</f>
        <v>8339.3690000000006</v>
      </c>
      <c r="Z33" s="86">
        <f>'BoG greek'!Z33</f>
        <v>731.41</v>
      </c>
      <c r="AA33" s="86">
        <f>'BoG greek'!AA33</f>
        <v>503.57100000000003</v>
      </c>
      <c r="AB33" s="86">
        <f>'BoG greek'!AB33</f>
        <v>23111.585999999999</v>
      </c>
    </row>
    <row r="34" spans="1:29" ht="15.75" thickTop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9" ht="15.75" customHeight="1">
      <c r="A35" s="224" t="s">
        <v>183</v>
      </c>
      <c r="B35" s="226" t="s">
        <v>172</v>
      </c>
      <c r="C35" s="226" t="s">
        <v>173</v>
      </c>
      <c r="D35" s="228" t="s">
        <v>177</v>
      </c>
      <c r="E35" s="228"/>
      <c r="F35" s="226" t="s">
        <v>176</v>
      </c>
      <c r="G35" s="74" t="s">
        <v>177</v>
      </c>
      <c r="H35" s="226" t="s">
        <v>185</v>
      </c>
      <c r="I35" s="228" t="s">
        <v>177</v>
      </c>
      <c r="J35" s="228"/>
      <c r="K35" s="100" t="s">
        <v>180</v>
      </c>
      <c r="L35" s="229" t="s">
        <v>182</v>
      </c>
      <c r="M35" s="226" t="s">
        <v>37</v>
      </c>
      <c r="N35" s="75"/>
      <c r="O35" s="75"/>
      <c r="P35" s="75"/>
      <c r="Q35" s="75"/>
      <c r="R35" s="224" t="s">
        <v>183</v>
      </c>
      <c r="S35" s="226" t="s">
        <v>172</v>
      </c>
      <c r="T35" s="226" t="s">
        <v>173</v>
      </c>
      <c r="U35" s="228" t="s">
        <v>177</v>
      </c>
      <c r="V35" s="228"/>
      <c r="W35" s="226" t="s">
        <v>176</v>
      </c>
      <c r="X35" s="74" t="s">
        <v>177</v>
      </c>
      <c r="Y35" s="226" t="s">
        <v>185</v>
      </c>
      <c r="Z35" s="228" t="s">
        <v>177</v>
      </c>
      <c r="AA35" s="228"/>
      <c r="AB35" s="100" t="s">
        <v>180</v>
      </c>
    </row>
    <row r="36" spans="1:29" ht="29.25" customHeight="1">
      <c r="A36" s="225"/>
      <c r="B36" s="227"/>
      <c r="C36" s="227"/>
      <c r="D36" s="76" t="s">
        <v>174</v>
      </c>
      <c r="E36" s="76" t="s">
        <v>175</v>
      </c>
      <c r="F36" s="227"/>
      <c r="G36" s="77" t="s">
        <v>184</v>
      </c>
      <c r="H36" s="227"/>
      <c r="I36" s="76" t="s">
        <v>178</v>
      </c>
      <c r="J36" s="76" t="s">
        <v>179</v>
      </c>
      <c r="K36" s="99" t="s">
        <v>181</v>
      </c>
      <c r="L36" s="230"/>
      <c r="M36" s="227"/>
      <c r="N36" s="75"/>
      <c r="O36" s="75"/>
      <c r="P36" s="75"/>
      <c r="Q36" s="75"/>
      <c r="R36" s="225"/>
      <c r="S36" s="227"/>
      <c r="T36" s="227"/>
      <c r="U36" s="76" t="s">
        <v>174</v>
      </c>
      <c r="V36" s="76" t="s">
        <v>175</v>
      </c>
      <c r="W36" s="227"/>
      <c r="X36" s="77" t="s">
        <v>184</v>
      </c>
      <c r="Y36" s="227"/>
      <c r="Z36" s="76" t="s">
        <v>178</v>
      </c>
      <c r="AA36" s="76" t="s">
        <v>179</v>
      </c>
      <c r="AB36" s="101" t="s">
        <v>181</v>
      </c>
    </row>
    <row r="37" spans="1:29" ht="15.75">
      <c r="A37" s="72" t="s">
        <v>149</v>
      </c>
      <c r="B37" s="92">
        <f>'BoG greek'!B37</f>
        <v>-0.17795669690938787</v>
      </c>
      <c r="C37" s="92">
        <f>'BoG greek'!C37</f>
        <v>-0.12357852496809807</v>
      </c>
      <c r="D37" s="92">
        <f>'BoG greek'!D37</f>
        <v>-5.0494608115478901E-2</v>
      </c>
      <c r="E37" s="92">
        <f>'BoG greek'!E37</f>
        <v>4.6406740620102527E-2</v>
      </c>
      <c r="F37" s="92">
        <f>'BoG greek'!F37</f>
        <v>-0.25745383215228212</v>
      </c>
      <c r="G37" s="92">
        <f>'BoG greek'!G37</f>
        <v>-0.25702116922093599</v>
      </c>
      <c r="H37" s="92">
        <f>'BoG greek'!H37</f>
        <v>0.11792589834913603</v>
      </c>
      <c r="I37" s="92">
        <f>'BoG greek'!I37</f>
        <v>0.63173896732018875</v>
      </c>
      <c r="J37" s="92">
        <f>'BoG greek'!J37</f>
        <v>-0.47184146304063113</v>
      </c>
      <c r="K37" s="92">
        <f>'BoG greek'!K37</f>
        <v>-4.6663194718373546E-2</v>
      </c>
      <c r="L37" s="92">
        <f>'BoG greek'!L37</f>
        <v>-3.7999930865221798E-2</v>
      </c>
      <c r="M37" s="92">
        <f>'BoG greek'!M37</f>
        <v>-4.6559365068091774E-2</v>
      </c>
      <c r="R37" s="72" t="s">
        <v>149</v>
      </c>
      <c r="S37" s="95">
        <f>'BoG greek'!S37</f>
        <v>-0.14469972438404832</v>
      </c>
      <c r="T37" s="95">
        <f>'BoG greek'!T37</f>
        <v>-8.5784072031616088E-2</v>
      </c>
      <c r="U37" s="95">
        <f>'BoG greek'!U37</f>
        <v>-7.403397734843431E-2</v>
      </c>
      <c r="V37" s="95">
        <f>'BoG greek'!V37</f>
        <v>-0.14040568686045451</v>
      </c>
      <c r="W37" s="95">
        <f>'BoG greek'!W37</f>
        <v>-0.17725009639079337</v>
      </c>
      <c r="X37" s="95">
        <f>'BoG greek'!X37</f>
        <v>-9.4433908305487813E-2</v>
      </c>
      <c r="Y37" s="95">
        <f>'BoG greek'!Y37</f>
        <v>2.7697399125970579E-2</v>
      </c>
      <c r="Z37" s="95">
        <f>'BoG greek'!Z37</f>
        <v>4.8530461298903704E-2</v>
      </c>
      <c r="AA37" s="95">
        <f>'BoG greek'!AA37</f>
        <v>-0.17383403997577218</v>
      </c>
      <c r="AB37" s="95">
        <f>'BoG greek'!AB37</f>
        <v>-7.7664472978702714E-2</v>
      </c>
    </row>
    <row r="38" spans="1:29" ht="15.75">
      <c r="A38" s="73" t="s">
        <v>150</v>
      </c>
      <c r="B38" s="96">
        <f>'BoG greek'!B38</f>
        <v>-7.2546676237742025E-2</v>
      </c>
      <c r="C38" s="96">
        <f>'BoG greek'!C38</f>
        <v>4.5642873803328321E-2</v>
      </c>
      <c r="D38" s="96">
        <f>'BoG greek'!D38</f>
        <v>-0.2447918873352869</v>
      </c>
      <c r="E38" s="96">
        <f>'BoG greek'!E38</f>
        <v>0.28185571286392741</v>
      </c>
      <c r="F38" s="96">
        <f>'BoG greek'!F38</f>
        <v>-0.19994305866173112</v>
      </c>
      <c r="G38" s="96">
        <f>'BoG greek'!G38</f>
        <v>-2.9404528222493398E-2</v>
      </c>
      <c r="H38" s="96">
        <f>'BoG greek'!H38</f>
        <v>-6.0175514636588545E-2</v>
      </c>
      <c r="I38" s="96">
        <f>'BoG greek'!I38</f>
        <v>0.21951570328588055</v>
      </c>
      <c r="J38" s="96">
        <f>'BoG greek'!J38</f>
        <v>-6.3772913969429856E-2</v>
      </c>
      <c r="K38" s="96">
        <f>'BoG greek'!K38</f>
        <v>-6.6925781319011612E-2</v>
      </c>
      <c r="L38" s="96">
        <f>'BoG greek'!L38</f>
        <v>-7.2245467224546722E-2</v>
      </c>
      <c r="M38" s="96">
        <f>'BoG greek'!M38</f>
        <v>-6.6992323796231878E-2</v>
      </c>
      <c r="R38" s="73" t="s">
        <v>150</v>
      </c>
      <c r="S38" s="97">
        <f>'BoG greek'!S38</f>
        <v>-0.16366017964071855</v>
      </c>
      <c r="T38" s="97">
        <f>'BoG greek'!T38</f>
        <v>0.1325869242509774</v>
      </c>
      <c r="U38" s="97">
        <f>'BoG greek'!U38</f>
        <v>0.12694490206846054</v>
      </c>
      <c r="V38" s="97">
        <f>'BoG greek'!V38</f>
        <v>0.24837014500770471</v>
      </c>
      <c r="W38" s="97">
        <f>'BoG greek'!W38</f>
        <v>-0.30659430450615854</v>
      </c>
      <c r="X38" s="97">
        <f>'BoG greek'!X38</f>
        <v>-0.10874877810361683</v>
      </c>
      <c r="Y38" s="97">
        <f>'BoG greek'!Y38</f>
        <v>-0.12960184329228353</v>
      </c>
      <c r="Z38" s="97">
        <f>'BoG greek'!Z38</f>
        <v>0.58648265187669302</v>
      </c>
      <c r="AA38" s="97">
        <f>'BoG greek'!AA38</f>
        <v>0.93568232662192385</v>
      </c>
      <c r="AB38" s="97">
        <f>'BoG greek'!AB38</f>
        <v>-0.14926146975472665</v>
      </c>
    </row>
    <row r="39" spans="1:29" ht="15.75">
      <c r="A39" s="72" t="s">
        <v>44</v>
      </c>
      <c r="B39" s="93">
        <f>'BoG greek'!B39</f>
        <v>7.1827209497666633E-2</v>
      </c>
      <c r="C39" s="93">
        <f>'BoG greek'!C39</f>
        <v>-9.6466015856530363E-2</v>
      </c>
      <c r="D39" s="93">
        <f>'BoG greek'!D39</f>
        <v>0.27867978019113271</v>
      </c>
      <c r="E39" s="93">
        <f>'BoG greek'!E39</f>
        <v>-0.15196688085487986</v>
      </c>
      <c r="F39" s="93">
        <f>'BoG greek'!F39</f>
        <v>0.29695837009011128</v>
      </c>
      <c r="G39" s="93">
        <f>'BoG greek'!G39</f>
        <v>0.39966894040956524</v>
      </c>
      <c r="H39" s="93">
        <f>'BoG greek'!H39</f>
        <v>9.4863412239318823E-2</v>
      </c>
      <c r="I39" s="93">
        <f>'BoG greek'!I39</f>
        <v>0.18826105215654532</v>
      </c>
      <c r="J39" s="93">
        <f>'BoG greek'!J39</f>
        <v>1.7950214230743091</v>
      </c>
      <c r="K39" s="93">
        <f>'BoG greek'!K39</f>
        <v>8.2870777599158618E-2</v>
      </c>
      <c r="L39" s="93">
        <f>'BoG greek'!L39</f>
        <v>6.7991981289675874E-2</v>
      </c>
      <c r="M39" s="93">
        <f>'BoG greek'!M39</f>
        <v>8.2433758586849759E-2</v>
      </c>
      <c r="R39" s="72" t="s">
        <v>44</v>
      </c>
      <c r="S39" s="94">
        <f>'BoG greek'!S39</f>
        <v>1.9107994263953376E-2</v>
      </c>
      <c r="T39" s="94">
        <f>'BoG greek'!T39</f>
        <v>5.746364218421296E-2</v>
      </c>
      <c r="U39" s="94">
        <f>'BoG greek'!U39</f>
        <v>0.28798220722448042</v>
      </c>
      <c r="V39" s="94">
        <f>'BoG greek'!V39</f>
        <v>0.14492926782641935</v>
      </c>
      <c r="W39" s="94">
        <f>'BoG greek'!W39</f>
        <v>-3.2423261247095381E-3</v>
      </c>
      <c r="X39" s="94">
        <f>'BoG greek'!X39</f>
        <v>0.37269784893879065</v>
      </c>
      <c r="Y39" s="94">
        <f>'BoG greek'!Y39</f>
        <v>3.4364435165999518E-2</v>
      </c>
      <c r="Z39" s="94">
        <f>'BoG greek'!Z39</f>
        <v>0.34583401271808234</v>
      </c>
      <c r="AA39" s="94">
        <f>'BoG greek'!AA39</f>
        <v>5.2359617682198332</v>
      </c>
      <c r="AB39" s="94">
        <f>'BoG greek'!AB39</f>
        <v>2.5497030620250438E-2</v>
      </c>
    </row>
    <row r="40" spans="1:29" ht="15.75">
      <c r="A40" s="73" t="s">
        <v>46</v>
      </c>
      <c r="B40" s="96">
        <f>'BoG greek'!B40</f>
        <v>-0.23473011147538569</v>
      </c>
      <c r="C40" s="96">
        <f>'BoG greek'!C40</f>
        <v>-0.33006252874792041</v>
      </c>
      <c r="D40" s="96">
        <f>'BoG greek'!D40</f>
        <v>-0.16600976550287838</v>
      </c>
      <c r="E40" s="96">
        <f>'BoG greek'!E40</f>
        <v>-0.50676993704687878</v>
      </c>
      <c r="F40" s="96">
        <f>'BoG greek'!F40</f>
        <v>-4.9021886797879888E-2</v>
      </c>
      <c r="G40" s="96">
        <f>'BoG greek'!G40</f>
        <v>-6.57990506625592E-2</v>
      </c>
      <c r="H40" s="96">
        <f>'BoG greek'!H40</f>
        <v>0.16375833449954813</v>
      </c>
      <c r="I40" s="96">
        <f>'BoG greek'!I40</f>
        <v>0.21941188677598689</v>
      </c>
      <c r="J40" s="96">
        <f>'BoG greek'!J40</f>
        <v>-0.18124126999422141</v>
      </c>
      <c r="K40" s="96">
        <f>'BoG greek'!K40</f>
        <v>-7.8246355225151776E-2</v>
      </c>
      <c r="L40" s="96">
        <f>'BoG greek'!L40</f>
        <v>8.2987593682516847E-2</v>
      </c>
      <c r="M40" s="96">
        <f>'BoG greek'!M40</f>
        <v>-7.0260067114093938E-2</v>
      </c>
      <c r="R40" s="73" t="s">
        <v>46</v>
      </c>
      <c r="S40" s="97">
        <f>'BoG greek'!S40</f>
        <v>-0.13621540773048946</v>
      </c>
      <c r="T40" s="97">
        <f>'BoG greek'!T40</f>
        <v>-0.17955652856904225</v>
      </c>
      <c r="U40" s="97">
        <f>'BoG greek'!U40</f>
        <v>-0.12521932035897965</v>
      </c>
      <c r="V40" s="97">
        <f>'BoG greek'!V40</f>
        <v>-0.34157377049180326</v>
      </c>
      <c r="W40" s="97">
        <f>'BoG greek'!W40</f>
        <v>-9.6662558380902985E-2</v>
      </c>
      <c r="X40" s="97">
        <f>'BoG greek'!X40</f>
        <v>0.12029981825775793</v>
      </c>
      <c r="Y40" s="97">
        <f>'BoG greek'!Y40</f>
        <v>0.13836299097645277</v>
      </c>
      <c r="Z40" s="97">
        <f>'BoG greek'!Z40</f>
        <v>0.50923727203647418</v>
      </c>
      <c r="AA40" s="97">
        <f>'BoG greek'!AA40</f>
        <v>0.70819949281487737</v>
      </c>
      <c r="AB40" s="97">
        <f>'BoG greek'!AB40</f>
        <v>-3.4951628821044856E-2</v>
      </c>
    </row>
    <row r="41" spans="1:29" ht="15.75">
      <c r="A41" s="72" t="s">
        <v>48</v>
      </c>
      <c r="B41" s="93">
        <f>'BoG greek'!B41</f>
        <v>-8.0101856011831618E-2</v>
      </c>
      <c r="C41" s="93">
        <f>'BoG greek'!C41</f>
        <v>-5.6998682891026498E-2</v>
      </c>
      <c r="D41" s="93">
        <f>'BoG greek'!D41</f>
        <v>-0.15298927455254951</v>
      </c>
      <c r="E41" s="93">
        <f>'BoG greek'!E41</f>
        <v>-7.1307318264582253E-2</v>
      </c>
      <c r="F41" s="93">
        <f>'BoG greek'!F41</f>
        <v>-0.12144318612356575</v>
      </c>
      <c r="G41" s="93">
        <f>'BoG greek'!G41</f>
        <v>-0.29177752610245467</v>
      </c>
      <c r="H41" s="93">
        <f>'BoG greek'!H41</f>
        <v>-0.17733889603390629</v>
      </c>
      <c r="I41" s="93">
        <f>'BoG greek'!I41</f>
        <v>-0.14957351381809081</v>
      </c>
      <c r="J41" s="93">
        <f>'BoG greek'!J41</f>
        <v>8.2667018184440666E-2</v>
      </c>
      <c r="K41" s="93">
        <f>'BoG greek'!K41</f>
        <v>-0.11058939416031177</v>
      </c>
      <c r="L41" s="93">
        <f>'BoG greek'!L41</f>
        <v>9.4005771869233978E-2</v>
      </c>
      <c r="M41" s="93">
        <f>'BoG greek'!M41</f>
        <v>-0.10351117825465694</v>
      </c>
      <c r="R41" s="72" t="s">
        <v>48</v>
      </c>
      <c r="S41" s="94">
        <f>'BoG greek'!S41</f>
        <v>6.728193481764877E-2</v>
      </c>
      <c r="T41" s="94">
        <f>'BoG greek'!T41</f>
        <v>3.6468248763614097E-2</v>
      </c>
      <c r="U41" s="94">
        <f>'BoG greek'!U41</f>
        <v>-0.1555414500809158</v>
      </c>
      <c r="V41" s="94">
        <f>'BoG greek'!V41</f>
        <v>0.17123097266675669</v>
      </c>
      <c r="W41" s="94">
        <f>'BoG greek'!W41</f>
        <v>0.10901346385715094</v>
      </c>
      <c r="X41" s="94">
        <f>'BoG greek'!X41</f>
        <v>-3.3162592161428028E-2</v>
      </c>
      <c r="Y41" s="94">
        <f>'BoG greek'!Y41</f>
        <v>-1.0370893398613745E-2</v>
      </c>
      <c r="Z41" s="94">
        <f>'BoG greek'!Z41</f>
        <v>0.10850233911527529</v>
      </c>
      <c r="AA41" s="94">
        <f>'BoG greek'!AA41</f>
        <v>0.18881471924608739</v>
      </c>
      <c r="AB41" s="94">
        <f>'BoG greek'!AB41</f>
        <v>4.4112590894191728E-2</v>
      </c>
    </row>
    <row r="42" spans="1:29" ht="15.75">
      <c r="A42" s="73" t="s">
        <v>50</v>
      </c>
      <c r="B42" s="96">
        <f>'BoG greek'!B42</f>
        <v>1.4767231874545539E-2</v>
      </c>
      <c r="C42" s="96">
        <f>'BoG greek'!C42</f>
        <v>-9.9608057654690718E-2</v>
      </c>
      <c r="D42" s="96">
        <f>'BoG greek'!D42</f>
        <v>-0.27991066277644372</v>
      </c>
      <c r="E42" s="96">
        <f>'BoG greek'!E42</f>
        <v>-0.1340324290760232</v>
      </c>
      <c r="F42" s="96">
        <f>'BoG greek'!F42</f>
        <v>0.1886866453072682</v>
      </c>
      <c r="G42" s="96">
        <f>'BoG greek'!G42</f>
        <v>0.24799332061888468</v>
      </c>
      <c r="H42" s="96">
        <f>'BoG greek'!H42</f>
        <v>-0.21946582374801171</v>
      </c>
      <c r="I42" s="96">
        <f>'BoG greek'!I42</f>
        <v>-0.24443104404902161</v>
      </c>
      <c r="J42" s="96">
        <f>'BoG greek'!J42</f>
        <v>-0.19438366147228703</v>
      </c>
      <c r="K42" s="96">
        <f>'BoG greek'!K42</f>
        <v>-5.9376910911966174E-2</v>
      </c>
      <c r="L42" s="96">
        <f>'BoG greek'!L42</f>
        <v>0.1254530201342281</v>
      </c>
      <c r="M42" s="96">
        <f>'BoG greek'!M42</f>
        <v>-5.3746805683328125E-2</v>
      </c>
      <c r="R42" s="73" t="s">
        <v>50</v>
      </c>
      <c r="S42" s="97">
        <f>'BoG greek'!S42</f>
        <v>6.5415299263929416E-2</v>
      </c>
      <c r="T42" s="97">
        <f>'BoG greek'!T42</f>
        <v>-2.7428932039017417E-2</v>
      </c>
      <c r="U42" s="97">
        <f>'BoG greek'!U42</f>
        <v>-0.32693254796895321</v>
      </c>
      <c r="V42" s="97">
        <f>'BoG greek'!V42</f>
        <v>-3.3216558579307942E-2</v>
      </c>
      <c r="W42" s="97">
        <f>'BoG greek'!W42</f>
        <v>0.17380660283755578</v>
      </c>
      <c r="X42" s="97">
        <f>'BoG greek'!X42</f>
        <v>0.26586275891070676</v>
      </c>
      <c r="Y42" s="97">
        <f>'BoG greek'!Y42</f>
        <v>-0.18108007258318082</v>
      </c>
      <c r="Z42" s="97">
        <f>'BoG greek'!Z42</f>
        <v>-0.21629196732065115</v>
      </c>
      <c r="AA42" s="97">
        <f>'BoG greek'!AA42</f>
        <v>-0.15968536569894065</v>
      </c>
      <c r="AB42" s="97">
        <f>'BoG greek'!AB42</f>
        <v>-2.0401757275932186E-2</v>
      </c>
    </row>
    <row r="43" spans="1:29" ht="15.75">
      <c r="A43" s="72" t="s">
        <v>52</v>
      </c>
      <c r="B43" s="93">
        <f>'BoG greek'!B43</f>
        <v>-4.4070073246884167E-2</v>
      </c>
      <c r="C43" s="93">
        <f>'BoG greek'!C43</f>
        <v>-1.4882030035275884E-3</v>
      </c>
      <c r="D43" s="93">
        <f>'BoG greek'!D43</f>
        <v>-7.5003978342755739E-2</v>
      </c>
      <c r="E43" s="93">
        <f>'BoG greek'!E43</f>
        <v>-0.18908672390065717</v>
      </c>
      <c r="F43" s="93">
        <f>'BoG greek'!F43</f>
        <v>-0.10119965541494136</v>
      </c>
      <c r="G43" s="93">
        <f>'BoG greek'!G43</f>
        <v>-0.35556294060017524</v>
      </c>
      <c r="H43" s="93">
        <f>'BoG greek'!H43</f>
        <v>-1.9509602919541624E-2</v>
      </c>
      <c r="I43" s="93">
        <f>'BoG greek'!I43</f>
        <v>4.9422799071145773E-2</v>
      </c>
      <c r="J43" s="93">
        <f>'BoG greek'!J43</f>
        <v>0.14410741856071785</v>
      </c>
      <c r="K43" s="93">
        <f>'BoG greek'!K43</f>
        <v>-3.6361131088913035E-2</v>
      </c>
      <c r="L43" s="93">
        <f>'BoG greek'!L43</f>
        <v>2.6000367098406363E-2</v>
      </c>
      <c r="M43" s="93">
        <f>'BoG greek'!M43</f>
        <v>-3.5039730955838677E-2</v>
      </c>
      <c r="R43" s="72" t="s">
        <v>52</v>
      </c>
      <c r="S43" s="94">
        <f>'BoG greek'!S43</f>
        <v>0.18978029519839823</v>
      </c>
      <c r="T43" s="94">
        <f>'BoG greek'!T43</f>
        <v>0.19418663160330407</v>
      </c>
      <c r="U43" s="94">
        <f>'BoG greek'!U43</f>
        <v>4.1420776311922536E-2</v>
      </c>
      <c r="V43" s="94">
        <f>'BoG greek'!V43</f>
        <v>9.9100635719698627E-2</v>
      </c>
      <c r="W43" s="94">
        <f>'BoG greek'!W43</f>
        <v>0.18509516251983849</v>
      </c>
      <c r="X43" s="94">
        <f>'BoG greek'!X43</f>
        <v>-7.4701959577305854E-2</v>
      </c>
      <c r="Y43" s="94">
        <f>'BoG greek'!Y43</f>
        <v>-0.13894984082065798</v>
      </c>
      <c r="Z43" s="94">
        <f>'BoG greek'!Z43</f>
        <v>0.27339139429426362</v>
      </c>
      <c r="AA43" s="94">
        <f>'BoG greek'!AA43</f>
        <v>0.39984690572925841</v>
      </c>
      <c r="AB43" s="94">
        <f>'BoG greek'!AB43</f>
        <v>5.8030792849177892E-2</v>
      </c>
    </row>
    <row r="44" spans="1:29" ht="15.75">
      <c r="A44" s="73" t="s">
        <v>54</v>
      </c>
      <c r="B44" s="96">
        <f>'BoG greek'!B44</f>
        <v>-2.2374188503117787E-2</v>
      </c>
      <c r="C44" s="96">
        <f>'BoG greek'!C44</f>
        <v>-7.5301483135651437E-2</v>
      </c>
      <c r="D44" s="96">
        <f>'BoG greek'!D44</f>
        <v>-0.31934974515462577</v>
      </c>
      <c r="E44" s="96">
        <f>'BoG greek'!E44</f>
        <v>4.2961304257785216E-2</v>
      </c>
      <c r="F44" s="96">
        <f>'BoG greek'!F44</f>
        <v>9.6675534517850048E-2</v>
      </c>
      <c r="G44" s="96">
        <f>'BoG greek'!G44</f>
        <v>5.331791641906225E-3</v>
      </c>
      <c r="H44" s="96">
        <f>'BoG greek'!H44</f>
        <v>-0.31093254979269946</v>
      </c>
      <c r="I44" s="96">
        <f>'BoG greek'!I44</f>
        <v>-0.49623008190220053</v>
      </c>
      <c r="J44" s="96">
        <f>'BoG greek'!J44</f>
        <v>-4.3396306681450891E-2</v>
      </c>
      <c r="K44" s="96">
        <f>'BoG greek'!K44</f>
        <v>-0.10044246278525615</v>
      </c>
      <c r="L44" s="96">
        <f>'BoG greek'!L44</f>
        <v>0.17599955390716859</v>
      </c>
      <c r="M44" s="96">
        <f>'BoG greek'!M44</f>
        <v>-9.1661158215857741E-2</v>
      </c>
      <c r="R44" s="73" t="s">
        <v>54</v>
      </c>
      <c r="S44" s="97">
        <f>'BoG greek'!S44</f>
        <v>0.20759152215799626</v>
      </c>
      <c r="T44" s="97">
        <f>'BoG greek'!T44</f>
        <v>0.1354036329568522</v>
      </c>
      <c r="U44" s="97">
        <f>'BoG greek'!U44</f>
        <v>-9.7892551258759397E-2</v>
      </c>
      <c r="V44" s="97">
        <f>'BoG greek'!V44</f>
        <v>0.27320916371763837</v>
      </c>
      <c r="W44" s="97">
        <f>'BoG greek'!W44</f>
        <v>0.32387775635113614</v>
      </c>
      <c r="X44" s="97">
        <f>'BoG greek'!X44</f>
        <v>0.13932905363429282</v>
      </c>
      <c r="Y44" s="97">
        <f>'BoG greek'!Y44</f>
        <v>-0.29567095881664374</v>
      </c>
      <c r="Z44" s="97">
        <f>'BoG greek'!Z44</f>
        <v>-0.15921278254091975</v>
      </c>
      <c r="AA44" s="97">
        <f>'BoG greek'!AA44</f>
        <v>-1.5224913494809589E-2</v>
      </c>
      <c r="AB44" s="97">
        <f>'BoG greek'!AB44</f>
        <v>1.8154801241614171E-2</v>
      </c>
    </row>
    <row r="45" spans="1:29" ht="15.75">
      <c r="A45" s="72" t="s">
        <v>72</v>
      </c>
      <c r="B45" s="93">
        <f>'BoG greek'!B45</f>
        <v>4.3888196332225071E-2</v>
      </c>
      <c r="C45" s="93">
        <f>'BoG greek'!C45</f>
        <v>-0.11803380171861355</v>
      </c>
      <c r="D45" s="93">
        <f>'BoG greek'!D45</f>
        <v>-0.24666497298421386</v>
      </c>
      <c r="E45" s="93">
        <f>'BoG greek'!E45</f>
        <v>-0.17820775541464273</v>
      </c>
      <c r="F45" s="93">
        <f>'BoG greek'!F45</f>
        <v>0.36719286926103756</v>
      </c>
      <c r="G45" s="93">
        <f>'BoG greek'!G45</f>
        <v>0.39677913866658976</v>
      </c>
      <c r="H45" s="93">
        <f>'BoG greek'!H45</f>
        <v>-3.2747302165192615E-2</v>
      </c>
      <c r="I45" s="93">
        <f>'BoG greek'!I45</f>
        <v>-0.36858063986459</v>
      </c>
      <c r="J45" s="93">
        <f>'BoG greek'!J45</f>
        <v>0.39634787278744765</v>
      </c>
      <c r="K45" s="93">
        <f>'BoG greek'!K45</f>
        <v>2.2668929290494022E-2</v>
      </c>
      <c r="L45" s="93">
        <f>'BoG greek'!L45</f>
        <v>2.501202501202493E-2</v>
      </c>
      <c r="M45" s="93">
        <f>'BoG greek'!M45</f>
        <v>2.2731439046746127E-2</v>
      </c>
      <c r="R45" s="72" t="s">
        <v>72</v>
      </c>
      <c r="S45" s="94">
        <f>'BoG greek'!S45</f>
        <v>0.21400401477573761</v>
      </c>
      <c r="T45" s="94">
        <f>'BoG greek'!T45</f>
        <v>1.0959802430550836E-2</v>
      </c>
      <c r="U45" s="94">
        <f>'BoG greek'!U45</f>
        <v>-0.13754396127270474</v>
      </c>
      <c r="V45" s="94">
        <f>'BoG greek'!V45</f>
        <v>-8.1134685189896527E-2</v>
      </c>
      <c r="W45" s="94">
        <f>'BoG greek'!W45</f>
        <v>0.49603429547090871</v>
      </c>
      <c r="X45" s="94">
        <f>'BoG greek'!X45</f>
        <v>0.58062995719028998</v>
      </c>
      <c r="Y45" s="94">
        <f>'BoG greek'!Y45</f>
        <v>-2.3276864399409236E-2</v>
      </c>
      <c r="Z45" s="94">
        <f>'BoG greek'!Z45</f>
        <v>-0.33963088266866059</v>
      </c>
      <c r="AA45" s="94">
        <f>'BoG greek'!AA45</f>
        <v>0.4416415328661405</v>
      </c>
      <c r="AB45" s="94">
        <f>'BoG greek'!AB45</f>
        <v>0.13700762418411139</v>
      </c>
    </row>
    <row r="46" spans="1:29" ht="15" customHeight="1">
      <c r="A46" s="68" t="s">
        <v>58</v>
      </c>
      <c r="B46" s="96">
        <f>'BoG greek'!B46</f>
        <v>0.2301178375228432</v>
      </c>
      <c r="C46" s="96">
        <f>'BoG greek'!C46</f>
        <v>0.15100851753779798</v>
      </c>
      <c r="D46" s="96">
        <f>'BoG greek'!D46</f>
        <v>-0.13790663383923518</v>
      </c>
      <c r="E46" s="96">
        <f>'BoG greek'!E46</f>
        <v>0.36665577236245861</v>
      </c>
      <c r="F46" s="96">
        <f>'BoG greek'!F46</f>
        <v>0.39616459106907143</v>
      </c>
      <c r="G46" s="96">
        <f>'BoG greek'!G46</f>
        <v>0.73229724645433736</v>
      </c>
      <c r="H46" s="96">
        <f>'BoG greek'!H46</f>
        <v>-8.6061782063744374E-3</v>
      </c>
      <c r="I46" s="96">
        <f>'BoG greek'!I46</f>
        <v>0.19091853551805138</v>
      </c>
      <c r="J46" s="96">
        <f>'BoG greek'!J46</f>
        <v>-4.0131051874016554E-2</v>
      </c>
      <c r="K46" s="96">
        <f>'BoG greek'!K46</f>
        <v>0.15383569365728711</v>
      </c>
      <c r="L46" s="96">
        <f>'BoG greek'!L46</f>
        <v>-1.7990353448409491E-2</v>
      </c>
      <c r="M46" s="96">
        <f>'BoG greek'!M46</f>
        <v>0.14151380393940682</v>
      </c>
      <c r="R46" s="68" t="s">
        <v>58</v>
      </c>
      <c r="S46" s="97">
        <f>'BoG greek'!S46</f>
        <v>0.23311892762668851</v>
      </c>
      <c r="T46" s="97">
        <f>'BoG greek'!T46</f>
        <v>0.22351205839201294</v>
      </c>
      <c r="U46" s="97">
        <f>'BoG greek'!U46</f>
        <v>-0.30615176042631442</v>
      </c>
      <c r="V46" s="97">
        <f>'BoG greek'!V46</f>
        <v>0.45645688184787936</v>
      </c>
      <c r="W46" s="97">
        <f>'BoG greek'!W46</f>
        <v>0.24681101197719135</v>
      </c>
      <c r="X46" s="97">
        <f>'BoG greek'!X46</f>
        <v>0.8184661675903715</v>
      </c>
      <c r="Y46" s="97">
        <f>'BoG greek'!Y46</f>
        <v>3.4806940209168413E-2</v>
      </c>
      <c r="Z46" s="97">
        <f>'BoG greek'!Z46</f>
        <v>0.82020802377414537</v>
      </c>
      <c r="AA46" s="97">
        <f>'BoG greek'!AA46</f>
        <v>-0.16291393191157055</v>
      </c>
      <c r="AB46" s="97">
        <f>'BoG greek'!AB46</f>
        <v>0.17348022700113019</v>
      </c>
    </row>
    <row r="47" spans="1:29" ht="15" customHeight="1">
      <c r="A47" s="69" t="s">
        <v>60</v>
      </c>
      <c r="B47" s="93">
        <f>'BoG greek'!B47</f>
        <v>3.9041367280831851E-2</v>
      </c>
      <c r="C47" s="93">
        <f>'BoG greek'!C47</f>
        <v>5.0904566206017465E-2</v>
      </c>
      <c r="D47" s="93">
        <f>'BoG greek'!D47</f>
        <v>-0.30367933531712799</v>
      </c>
      <c r="E47" s="93">
        <f>'BoG greek'!E47</f>
        <v>0.22774178570367365</v>
      </c>
      <c r="F47" s="93">
        <f>'BoG greek'!F47</f>
        <v>2.3074984421579847E-2</v>
      </c>
      <c r="G47" s="93">
        <f>'BoG greek'!G47</f>
        <v>-0.1951281066016326</v>
      </c>
      <c r="H47" s="93">
        <f>'BoG greek'!H47</f>
        <v>-0.34554078633951568</v>
      </c>
      <c r="I47" s="93">
        <f>'BoG greek'!I47</f>
        <v>-0.4751510481656015</v>
      </c>
      <c r="J47" s="93">
        <f>'BoG greek'!J47</f>
        <v>1.1327816561899784</v>
      </c>
      <c r="K47" s="93">
        <f>'BoG greek'!K47</f>
        <v>-0.15091850450540156</v>
      </c>
      <c r="L47" s="93">
        <f>'BoG greek'!L47</f>
        <v>9.4976218787158118E-2</v>
      </c>
      <c r="M47" s="93">
        <f>'BoG greek'!M47</f>
        <v>-0.13791748526522596</v>
      </c>
      <c r="R47" s="69" t="s">
        <v>60</v>
      </c>
      <c r="S47" s="94">
        <f>'BoG greek'!S47</f>
        <v>0.25477136227519681</v>
      </c>
      <c r="T47" s="94">
        <f>'BoG greek'!T47</f>
        <v>0.22109142432850359</v>
      </c>
      <c r="U47" s="94">
        <f>'BoG greek'!U47</f>
        <v>-0.14292859127535429</v>
      </c>
      <c r="V47" s="94">
        <f>'BoG greek'!V47</f>
        <v>0.2703624462473786</v>
      </c>
      <c r="W47" s="94">
        <f>'BoG greek'!W47</f>
        <v>0.27840748832339757</v>
      </c>
      <c r="X47" s="94">
        <f>'BoG greek'!X47</f>
        <v>-2.9317677166835976E-2</v>
      </c>
      <c r="Y47" s="94">
        <f>'BoG greek'!Y47</f>
        <v>-5.3842273768573978E-2</v>
      </c>
      <c r="Z47" s="94">
        <f>'BoG greek'!Z47</f>
        <v>4.220090397564813E-2</v>
      </c>
      <c r="AA47" s="94">
        <f>'BoG greek'!AA47</f>
        <v>0.69729538207157193</v>
      </c>
      <c r="AB47" s="94">
        <f>'BoG greek'!AB47</f>
        <v>0.11742275434165816</v>
      </c>
    </row>
    <row r="48" spans="1:29" ht="15" customHeight="1">
      <c r="A48" s="85" t="s">
        <v>62</v>
      </c>
      <c r="B48" s="96">
        <f>'BoG greek'!B48</f>
        <v>-1</v>
      </c>
      <c r="C48" s="96">
        <f>'BoG greek'!C48</f>
        <v>-1</v>
      </c>
      <c r="D48" s="96">
        <f>'BoG greek'!D48</f>
        <v>-1</v>
      </c>
      <c r="E48" s="96">
        <f>'BoG greek'!E48</f>
        <v>-1</v>
      </c>
      <c r="F48" s="96">
        <f>'BoG greek'!F48</f>
        <v>-1</v>
      </c>
      <c r="G48" s="96">
        <f>'BoG greek'!G48</f>
        <v>-1</v>
      </c>
      <c r="H48" s="96">
        <f>'BoG greek'!H48</f>
        <v>-1</v>
      </c>
      <c r="I48" s="96">
        <f>'BoG greek'!I48</f>
        <v>-1</v>
      </c>
      <c r="J48" s="96">
        <f>'BoG greek'!J48</f>
        <v>-1</v>
      </c>
      <c r="K48" s="96">
        <f>'BoG greek'!K48</f>
        <v>-1</v>
      </c>
      <c r="L48" s="96">
        <f>'BoG greek'!L48</f>
        <v>-1</v>
      </c>
      <c r="M48" s="96">
        <f>'BoG greek'!M48</f>
        <v>-1</v>
      </c>
      <c r="R48" s="85" t="s">
        <v>62</v>
      </c>
      <c r="S48" s="97">
        <f>'BoG greek'!S48</f>
        <v>-1</v>
      </c>
      <c r="T48" s="97">
        <f>'BoG greek'!T48</f>
        <v>-1</v>
      </c>
      <c r="U48" s="97">
        <f>'BoG greek'!U48</f>
        <v>-1</v>
      </c>
      <c r="V48" s="97">
        <f>'BoG greek'!V48</f>
        <v>-1</v>
      </c>
      <c r="W48" s="97">
        <f>'BoG greek'!W48</f>
        <v>-1</v>
      </c>
      <c r="X48" s="97">
        <f>'BoG greek'!X48</f>
        <v>-1</v>
      </c>
      <c r="Y48" s="97">
        <f>'BoG greek'!Y48</f>
        <v>-1</v>
      </c>
      <c r="Z48" s="97">
        <f>'BoG greek'!Z48</f>
        <v>-1</v>
      </c>
      <c r="AA48" s="97">
        <f>'BoG greek'!AA48</f>
        <v>-1</v>
      </c>
      <c r="AB48" s="97">
        <f>'BoG greek'!AB48</f>
        <v>-1</v>
      </c>
      <c r="AC48">
        <f>'BoG greek'!AC48</f>
        <v>0</v>
      </c>
    </row>
    <row r="49" spans="1:29" ht="15.75" thickBot="1">
      <c r="A49" s="90" t="s">
        <v>37</v>
      </c>
      <c r="B49" s="98">
        <f>'BoG greek'!B49</f>
        <v>-3.2890311600655475E-2</v>
      </c>
      <c r="C49" s="98">
        <f>'BoG greek'!C49</f>
        <v>-7.1369922687945286E-2</v>
      </c>
      <c r="D49" s="98">
        <f>'BoG greek'!D49</f>
        <v>-0.25154189107987102</v>
      </c>
      <c r="E49" s="98">
        <f>'BoG greek'!E49</f>
        <v>-4.1519245480172162E-2</v>
      </c>
      <c r="F49" s="98">
        <f>'BoG greek'!F49</f>
        <v>3.5116402734165053E-2</v>
      </c>
      <c r="G49" s="98">
        <f>'BoG greek'!G49</f>
        <v>-3.1376288966612931E-2</v>
      </c>
      <c r="H49" s="98">
        <f>'BoG greek'!H49</f>
        <v>-0.14991509523362068</v>
      </c>
      <c r="I49" s="98">
        <f>'BoG greek'!I49</f>
        <v>-0.23749067534214852</v>
      </c>
      <c r="J49" s="98">
        <f>'BoG greek'!J49</f>
        <v>3.5522180590504604E-2</v>
      </c>
      <c r="K49" s="98">
        <f>'BoG greek'!K49</f>
        <v>-6.9086262630120854E-2</v>
      </c>
      <c r="L49" s="98">
        <f>'BoG greek'!L49</f>
        <v>4.0359718575432746E-2</v>
      </c>
      <c r="M49" s="98">
        <f>'BoG greek'!M49</f>
        <v>-6.5596242985380027E-2</v>
      </c>
      <c r="R49" s="90" t="s">
        <v>37</v>
      </c>
      <c r="S49" s="98">
        <f>'BoG greek'!S49</f>
        <v>0.14286875740288285</v>
      </c>
      <c r="T49" s="98">
        <f>'BoG greek'!T49</f>
        <v>8.6535784102279578E-2</v>
      </c>
      <c r="U49" s="98">
        <f>'BoG greek'!U49</f>
        <v>-0.13533580517177868</v>
      </c>
      <c r="V49" s="98">
        <f>'BoG greek'!V49</f>
        <v>0.11492649090092888</v>
      </c>
      <c r="W49" s="98">
        <f>'BoG greek'!W49</f>
        <v>0.21095790213717391</v>
      </c>
      <c r="X49" s="98">
        <f>'BoG greek'!X49</f>
        <v>0.20617562486922147</v>
      </c>
      <c r="Y49" s="98">
        <f>'BoG greek'!Y49</f>
        <v>-0.11830631310354545</v>
      </c>
      <c r="Z49" s="98">
        <f>'BoG greek'!Z49</f>
        <v>3.3703394812758969E-2</v>
      </c>
      <c r="AA49" s="98">
        <f>'BoG greek'!AA49</f>
        <v>0.16026935625760808</v>
      </c>
      <c r="AB49" s="98">
        <f>'BoG greek'!AB49</f>
        <v>4.8623837412110182E-2</v>
      </c>
      <c r="AC49">
        <f>'BoG greek'!AC49</f>
        <v>0</v>
      </c>
    </row>
    <row r="50" spans="1:29" ht="15.75" thickTop="1">
      <c r="A50" s="70" t="s">
        <v>186</v>
      </c>
      <c r="B50" s="71"/>
      <c r="C50" s="71"/>
      <c r="D50" s="71"/>
      <c r="E50" s="67"/>
      <c r="F50" s="67" t="s">
        <v>187</v>
      </c>
      <c r="H50" s="91"/>
      <c r="K50" s="91"/>
      <c r="M50" s="91"/>
      <c r="R50" s="70" t="s">
        <v>186</v>
      </c>
      <c r="S50" s="71"/>
      <c r="T50" s="71"/>
      <c r="U50" s="71"/>
      <c r="V50" s="67"/>
      <c r="W50" s="67" t="s">
        <v>187</v>
      </c>
    </row>
  </sheetData>
  <mergeCells count="50">
    <mergeCell ref="H35:H36"/>
    <mergeCell ref="A35:A36"/>
    <mergeCell ref="B35:B36"/>
    <mergeCell ref="C35:C36"/>
    <mergeCell ref="D35:E35"/>
    <mergeCell ref="F35:F36"/>
    <mergeCell ref="T35:T36"/>
    <mergeCell ref="U35:V35"/>
    <mergeCell ref="W35:W36"/>
    <mergeCell ref="Y35:Y36"/>
    <mergeCell ref="Z35:AA35"/>
    <mergeCell ref="I35:J35"/>
    <mergeCell ref="L35:L36"/>
    <mergeCell ref="M35:M36"/>
    <mergeCell ref="R35:R36"/>
    <mergeCell ref="S35:S36"/>
    <mergeCell ref="Z18:AA18"/>
    <mergeCell ref="I18:J18"/>
    <mergeCell ref="L18:L19"/>
    <mergeCell ref="M18:M19"/>
    <mergeCell ref="R18:R19"/>
    <mergeCell ref="S18:S19"/>
    <mergeCell ref="T18:T19"/>
    <mergeCell ref="U18:V18"/>
    <mergeCell ref="W18:W19"/>
    <mergeCell ref="Y18:Y19"/>
    <mergeCell ref="H18:H19"/>
    <mergeCell ref="L2:L3"/>
    <mergeCell ref="M2:M3"/>
    <mergeCell ref="R2:R3"/>
    <mergeCell ref="S2:S3"/>
    <mergeCell ref="A18:A19"/>
    <mergeCell ref="B18:B19"/>
    <mergeCell ref="C18:C19"/>
    <mergeCell ref="D18:E18"/>
    <mergeCell ref="F18:F19"/>
    <mergeCell ref="A1:M1"/>
    <mergeCell ref="R1:AB1"/>
    <mergeCell ref="A2:A3"/>
    <mergeCell ref="B2:B3"/>
    <mergeCell ref="C2:C3"/>
    <mergeCell ref="D2:E2"/>
    <mergeCell ref="F2:F3"/>
    <mergeCell ref="H2:H3"/>
    <mergeCell ref="I2:J2"/>
    <mergeCell ref="W2:W3"/>
    <mergeCell ref="Y2:Y3"/>
    <mergeCell ref="Z2:AA2"/>
    <mergeCell ref="T2:T3"/>
    <mergeCell ref="U2:V2"/>
  </mergeCells>
  <pageMargins left="0.7" right="0.7" top="0.75" bottom="0.75" header="0.3" footer="0.3"/>
  <pageSetup paperSize="9" scale="2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W50"/>
  <sheetViews>
    <sheetView showGridLines="0" showZeros="0" zoomScaleSheetLayoutView="100" workbookViewId="0">
      <selection activeCell="D54" sqref="D54"/>
    </sheetView>
  </sheetViews>
  <sheetFormatPr defaultRowHeight="15"/>
  <cols>
    <col min="1" max="1" width="13.140625" customWidth="1"/>
    <col min="2" max="2" width="14" customWidth="1"/>
    <col min="3" max="3" width="12.7109375" customWidth="1"/>
    <col min="4" max="4" width="12.85546875" customWidth="1"/>
    <col min="5" max="5" width="14.5703125" customWidth="1"/>
    <col min="6" max="6" width="12.7109375" customWidth="1"/>
    <col min="7" max="7" width="12.85546875" customWidth="1"/>
    <col min="8" max="8" width="14.140625" customWidth="1"/>
    <col min="9" max="9" width="13" customWidth="1"/>
    <col min="10" max="10" width="12.85546875" customWidth="1"/>
    <col min="13" max="13" width="13.140625" customWidth="1"/>
    <col min="14" max="14" width="14.42578125" customWidth="1"/>
    <col min="15" max="15" width="12.7109375" customWidth="1"/>
    <col min="16" max="16" width="15" customWidth="1"/>
    <col min="17" max="17" width="14.42578125" customWidth="1"/>
    <col min="18" max="18" width="12.7109375" customWidth="1"/>
    <col min="19" max="19" width="14.42578125" customWidth="1"/>
    <col min="20" max="20" width="14.42578125" style="75" customWidth="1"/>
    <col min="21" max="21" width="13" customWidth="1"/>
    <col min="22" max="22" width="13.5703125" customWidth="1"/>
  </cols>
  <sheetData>
    <row r="2" spans="1:22">
      <c r="A2" s="235" t="s">
        <v>216</v>
      </c>
      <c r="B2" s="235"/>
      <c r="C2" s="235"/>
      <c r="D2" s="235"/>
      <c r="E2" s="235"/>
      <c r="F2" s="235"/>
      <c r="G2" s="235"/>
      <c r="H2" s="235"/>
      <c r="I2" s="235"/>
      <c r="J2" s="235"/>
      <c r="M2" s="235" t="s">
        <v>210</v>
      </c>
      <c r="N2" s="235"/>
      <c r="O2" s="235"/>
      <c r="P2" s="235"/>
      <c r="Q2" s="235"/>
      <c r="R2" s="235"/>
      <c r="S2" s="235"/>
      <c r="T2" s="235"/>
      <c r="U2" s="235"/>
      <c r="V2" s="235"/>
    </row>
    <row r="3" spans="1:22" ht="30">
      <c r="A3" s="109"/>
      <c r="B3" s="110" t="s">
        <v>214</v>
      </c>
      <c r="C3" s="110" t="s">
        <v>198</v>
      </c>
      <c r="D3" s="111" t="s">
        <v>209</v>
      </c>
      <c r="E3" s="110" t="str">
        <f>B3</f>
        <v>Ασφαλισμένοι Πληρ. Απ/σης</v>
      </c>
      <c r="F3" s="110" t="s">
        <v>198</v>
      </c>
      <c r="G3" s="111" t="str">
        <f>D3</f>
        <v>Αμοιβές (€)</v>
      </c>
      <c r="H3" s="110" t="str">
        <f>E3</f>
        <v>Ασφαλισμένοι Πληρ. Απ/σης</v>
      </c>
      <c r="I3" s="110" t="s">
        <v>198</v>
      </c>
      <c r="J3" s="111" t="str">
        <f>G3</f>
        <v>Αμοιβές (€)</v>
      </c>
      <c r="M3" s="109"/>
      <c r="N3" s="110" t="s">
        <v>211</v>
      </c>
      <c r="O3" s="110" t="s">
        <v>204</v>
      </c>
      <c r="P3" s="111" t="s">
        <v>208</v>
      </c>
      <c r="Q3" s="110" t="str">
        <f>N3</f>
        <v>Full Time Employees</v>
      </c>
      <c r="R3" s="110" t="s">
        <v>204</v>
      </c>
      <c r="S3" s="111" t="s">
        <v>208</v>
      </c>
      <c r="T3" s="110" t="str">
        <f>Q3</f>
        <v>Full Time Employees</v>
      </c>
      <c r="U3" s="110" t="s">
        <v>204</v>
      </c>
      <c r="V3" s="111" t="s">
        <v>208</v>
      </c>
    </row>
    <row r="4" spans="1:22" ht="12" customHeight="1">
      <c r="A4" s="112"/>
      <c r="B4" s="113"/>
      <c r="C4" s="113"/>
      <c r="D4" s="114"/>
      <c r="E4" s="115"/>
      <c r="F4" s="113"/>
      <c r="G4" s="114"/>
      <c r="H4" s="113"/>
      <c r="I4" s="113"/>
      <c r="J4" s="113"/>
      <c r="M4" s="112"/>
      <c r="N4" s="113"/>
      <c r="O4" s="113"/>
      <c r="P4" s="114"/>
      <c r="Q4" s="115"/>
      <c r="R4" s="113"/>
      <c r="S4" s="114"/>
      <c r="T4" s="113"/>
      <c r="U4" s="113"/>
      <c r="V4" s="113"/>
    </row>
    <row r="5" spans="1:22">
      <c r="A5" s="140">
        <v>2016</v>
      </c>
      <c r="B5" s="232" t="s">
        <v>199</v>
      </c>
      <c r="C5" s="232"/>
      <c r="D5" s="233"/>
      <c r="E5" s="234" t="s">
        <v>200</v>
      </c>
      <c r="F5" s="232"/>
      <c r="G5" s="233"/>
      <c r="H5" s="234" t="s">
        <v>201</v>
      </c>
      <c r="I5" s="232"/>
      <c r="J5" s="232"/>
      <c r="M5" s="140">
        <v>2016</v>
      </c>
      <c r="N5" s="232" t="s">
        <v>205</v>
      </c>
      <c r="O5" s="232"/>
      <c r="P5" s="233"/>
      <c r="Q5" s="232" t="s">
        <v>206</v>
      </c>
      <c r="R5" s="232"/>
      <c r="S5" s="233"/>
      <c r="T5" s="234" t="s">
        <v>207</v>
      </c>
      <c r="U5" s="232"/>
      <c r="V5" s="232"/>
    </row>
    <row r="6" spans="1:22">
      <c r="A6" s="91" t="s">
        <v>148</v>
      </c>
      <c r="B6" s="108">
        <v>71077</v>
      </c>
      <c r="C6" s="117">
        <v>1250244.43</v>
      </c>
      <c r="D6" s="118">
        <v>50809933.635200001</v>
      </c>
      <c r="E6" s="108">
        <v>26872</v>
      </c>
      <c r="F6" s="117">
        <v>461660.96</v>
      </c>
      <c r="G6" s="118">
        <v>14731601.2336</v>
      </c>
      <c r="H6" s="117">
        <v>97949</v>
      </c>
      <c r="I6" s="117">
        <v>1711905.39</v>
      </c>
      <c r="J6" s="117">
        <v>65541534.868799999</v>
      </c>
      <c r="M6" s="91" t="s">
        <v>39</v>
      </c>
      <c r="N6" s="117">
        <f>B6</f>
        <v>71077</v>
      </c>
      <c r="O6" s="117">
        <f>C6</f>
        <v>1250244.43</v>
      </c>
      <c r="P6" s="118">
        <f t="shared" ref="P6:V18" si="0">D6</f>
        <v>50809933.635200001</v>
      </c>
      <c r="Q6" s="119">
        <f t="shared" si="0"/>
        <v>26872</v>
      </c>
      <c r="R6" s="117">
        <f t="shared" si="0"/>
        <v>461660.96</v>
      </c>
      <c r="S6" s="118">
        <f t="shared" si="0"/>
        <v>14731601.2336</v>
      </c>
      <c r="T6" s="144">
        <f t="shared" si="0"/>
        <v>97949</v>
      </c>
      <c r="U6" s="117">
        <f t="shared" si="0"/>
        <v>1711905.39</v>
      </c>
      <c r="V6" s="117">
        <f t="shared" si="0"/>
        <v>65541534.868799999</v>
      </c>
    </row>
    <row r="7" spans="1:22">
      <c r="A7" s="91" t="s">
        <v>41</v>
      </c>
      <c r="B7" s="108">
        <v>70487</v>
      </c>
      <c r="C7" s="108">
        <v>1243390.68</v>
      </c>
      <c r="D7" s="118">
        <v>50431925.980800003</v>
      </c>
      <c r="E7" s="108">
        <v>26120</v>
      </c>
      <c r="F7" s="117">
        <v>444301.20000000007</v>
      </c>
      <c r="G7" s="118">
        <v>14084348.040000001</v>
      </c>
      <c r="H7" s="117">
        <v>96607</v>
      </c>
      <c r="I7" s="117">
        <v>1687691.88</v>
      </c>
      <c r="J7" s="117">
        <v>64516274.020800002</v>
      </c>
      <c r="M7" s="91" t="s">
        <v>42</v>
      </c>
      <c r="N7" s="117">
        <f t="shared" ref="N7:N17" si="1">B7</f>
        <v>70487</v>
      </c>
      <c r="O7" s="117">
        <f t="shared" ref="O7:O18" si="2">C7</f>
        <v>1243390.68</v>
      </c>
      <c r="P7" s="118">
        <f t="shared" si="0"/>
        <v>50431925.980800003</v>
      </c>
      <c r="Q7" s="119">
        <f t="shared" si="0"/>
        <v>26120</v>
      </c>
      <c r="R7" s="117">
        <f t="shared" si="0"/>
        <v>444301.20000000007</v>
      </c>
      <c r="S7" s="118">
        <f t="shared" si="0"/>
        <v>14084348.040000001</v>
      </c>
      <c r="T7" s="144">
        <f t="shared" si="0"/>
        <v>96607</v>
      </c>
      <c r="U7" s="117">
        <f t="shared" si="0"/>
        <v>1687691.88</v>
      </c>
      <c r="V7" s="117">
        <f t="shared" si="0"/>
        <v>64516274.020800002</v>
      </c>
    </row>
    <row r="8" spans="1:22">
      <c r="A8" s="91" t="s">
        <v>69</v>
      </c>
      <c r="B8" s="108">
        <v>79619</v>
      </c>
      <c r="C8" s="117">
        <v>1376612.51</v>
      </c>
      <c r="D8" s="118">
        <v>56551241.910799995</v>
      </c>
      <c r="E8" s="108">
        <v>27559</v>
      </c>
      <c r="F8" s="117">
        <v>446180.21</v>
      </c>
      <c r="G8" s="118">
        <v>13862819.124700001</v>
      </c>
      <c r="H8" s="117">
        <v>107178</v>
      </c>
      <c r="I8" s="117">
        <v>1822792.72</v>
      </c>
      <c r="J8" s="117">
        <v>70414061.03549999</v>
      </c>
      <c r="M8" s="91" t="s">
        <v>44</v>
      </c>
      <c r="N8" s="117">
        <f t="shared" si="1"/>
        <v>79619</v>
      </c>
      <c r="O8" s="117">
        <f t="shared" si="2"/>
        <v>1376612.51</v>
      </c>
      <c r="P8" s="118">
        <f t="shared" si="0"/>
        <v>56551241.910799995</v>
      </c>
      <c r="Q8" s="119">
        <f t="shared" si="0"/>
        <v>27559</v>
      </c>
      <c r="R8" s="117">
        <f t="shared" si="0"/>
        <v>446180.21</v>
      </c>
      <c r="S8" s="118">
        <f t="shared" si="0"/>
        <v>13862819.124700001</v>
      </c>
      <c r="T8" s="144">
        <f t="shared" si="0"/>
        <v>107178</v>
      </c>
      <c r="U8" s="117">
        <f t="shared" si="0"/>
        <v>1822792.72</v>
      </c>
      <c r="V8" s="117">
        <f t="shared" si="0"/>
        <v>70414061.03549999</v>
      </c>
    </row>
    <row r="9" spans="1:22" ht="15.75" thickBot="1">
      <c r="A9" s="91" t="s">
        <v>45</v>
      </c>
      <c r="B9" s="108">
        <v>118460</v>
      </c>
      <c r="C9" s="117">
        <v>1906021.4</v>
      </c>
      <c r="D9" s="118">
        <v>78794924.675999999</v>
      </c>
      <c r="E9" s="108">
        <v>33622</v>
      </c>
      <c r="F9" s="117">
        <v>498278.04000000004</v>
      </c>
      <c r="G9" s="118">
        <v>15057962.368800001</v>
      </c>
      <c r="H9" s="117">
        <v>152082</v>
      </c>
      <c r="I9" s="117">
        <v>2404299.44</v>
      </c>
      <c r="J9" s="117">
        <v>93852887.044799998</v>
      </c>
      <c r="M9" s="91" t="s">
        <v>46</v>
      </c>
      <c r="N9" s="117">
        <f t="shared" si="1"/>
        <v>118460</v>
      </c>
      <c r="O9" s="117">
        <f t="shared" si="2"/>
        <v>1906021.4</v>
      </c>
      <c r="P9" s="118">
        <f t="shared" si="0"/>
        <v>78794924.675999999</v>
      </c>
      <c r="Q9" s="119">
        <f t="shared" si="0"/>
        <v>33622</v>
      </c>
      <c r="R9" s="117">
        <f t="shared" si="0"/>
        <v>498278.04000000004</v>
      </c>
      <c r="S9" s="118">
        <f t="shared" si="0"/>
        <v>15057962.368800001</v>
      </c>
      <c r="T9" s="144">
        <f t="shared" si="0"/>
        <v>152082</v>
      </c>
      <c r="U9" s="117">
        <f t="shared" si="0"/>
        <v>2404299.44</v>
      </c>
      <c r="V9" s="117">
        <f t="shared" si="0"/>
        <v>93852887.044799998</v>
      </c>
    </row>
    <row r="10" spans="1:22" ht="15.75" hidden="1" thickBot="1">
      <c r="A10" s="91" t="s">
        <v>47</v>
      </c>
      <c r="B10" s="108"/>
      <c r="C10" s="117"/>
      <c r="D10" s="118"/>
      <c r="E10" s="108"/>
      <c r="F10" s="117"/>
      <c r="G10" s="118"/>
      <c r="H10" s="117"/>
      <c r="I10" s="117"/>
      <c r="J10" s="117"/>
      <c r="M10" s="91" t="s">
        <v>48</v>
      </c>
      <c r="N10" s="117">
        <f t="shared" si="1"/>
        <v>0</v>
      </c>
      <c r="O10" s="117">
        <f t="shared" si="2"/>
        <v>0</v>
      </c>
      <c r="P10" s="118">
        <f t="shared" si="0"/>
        <v>0</v>
      </c>
      <c r="Q10" s="119">
        <f t="shared" si="0"/>
        <v>0</v>
      </c>
      <c r="R10" s="117">
        <f t="shared" si="0"/>
        <v>0</v>
      </c>
      <c r="S10" s="118">
        <f t="shared" si="0"/>
        <v>0</v>
      </c>
      <c r="T10" s="144">
        <f t="shared" si="0"/>
        <v>0</v>
      </c>
      <c r="U10" s="117">
        <f t="shared" si="0"/>
        <v>0</v>
      </c>
      <c r="V10" s="117">
        <f t="shared" si="0"/>
        <v>0</v>
      </c>
    </row>
    <row r="11" spans="1:22" hidden="1">
      <c r="A11" s="91" t="s">
        <v>49</v>
      </c>
      <c r="B11" s="108"/>
      <c r="C11" s="117"/>
      <c r="D11" s="118"/>
      <c r="E11" s="108"/>
      <c r="F11" s="117"/>
      <c r="G11" s="118"/>
      <c r="H11" s="117"/>
      <c r="I11" s="117"/>
      <c r="J11" s="117"/>
      <c r="M11" s="91" t="s">
        <v>50</v>
      </c>
      <c r="N11" s="117">
        <f t="shared" si="1"/>
        <v>0</v>
      </c>
      <c r="O11" s="117">
        <f t="shared" si="2"/>
        <v>0</v>
      </c>
      <c r="P11" s="118">
        <f t="shared" si="0"/>
        <v>0</v>
      </c>
      <c r="Q11" s="119">
        <f t="shared" si="0"/>
        <v>0</v>
      </c>
      <c r="R11" s="117">
        <f t="shared" si="0"/>
        <v>0</v>
      </c>
      <c r="S11" s="118">
        <f t="shared" si="0"/>
        <v>0</v>
      </c>
      <c r="T11" s="144">
        <f t="shared" si="0"/>
        <v>0</v>
      </c>
      <c r="U11" s="117">
        <f t="shared" si="0"/>
        <v>0</v>
      </c>
      <c r="V11" s="117">
        <f t="shared" si="0"/>
        <v>0</v>
      </c>
    </row>
    <row r="12" spans="1:22" hidden="1">
      <c r="A12" s="91" t="s">
        <v>51</v>
      </c>
      <c r="B12" s="117"/>
      <c r="C12" s="117"/>
      <c r="D12" s="118"/>
      <c r="E12" s="117"/>
      <c r="F12" s="117"/>
      <c r="G12" s="118"/>
      <c r="H12" s="117"/>
      <c r="I12" s="117"/>
      <c r="J12" s="117"/>
      <c r="M12" s="91" t="s">
        <v>52</v>
      </c>
      <c r="N12" s="117">
        <f t="shared" si="1"/>
        <v>0</v>
      </c>
      <c r="O12" s="117">
        <f t="shared" si="2"/>
        <v>0</v>
      </c>
      <c r="P12" s="118">
        <f t="shared" si="0"/>
        <v>0</v>
      </c>
      <c r="Q12" s="119">
        <f t="shared" si="0"/>
        <v>0</v>
      </c>
      <c r="R12" s="117">
        <f t="shared" si="0"/>
        <v>0</v>
      </c>
      <c r="S12" s="118">
        <f t="shared" si="0"/>
        <v>0</v>
      </c>
      <c r="T12" s="144">
        <f t="shared" si="0"/>
        <v>0</v>
      </c>
      <c r="U12" s="117">
        <f t="shared" si="0"/>
        <v>0</v>
      </c>
      <c r="V12" s="117">
        <f t="shared" si="0"/>
        <v>0</v>
      </c>
    </row>
    <row r="13" spans="1:22" hidden="1">
      <c r="A13" s="91" t="s">
        <v>70</v>
      </c>
      <c r="B13" s="108"/>
      <c r="C13" s="117"/>
      <c r="D13" s="118"/>
      <c r="E13" s="141"/>
      <c r="F13" s="117"/>
      <c r="G13" s="118"/>
      <c r="H13" s="117"/>
      <c r="I13" s="117"/>
      <c r="J13" s="117"/>
      <c r="M13" s="91" t="s">
        <v>54</v>
      </c>
      <c r="N13" s="117">
        <f t="shared" si="1"/>
        <v>0</v>
      </c>
      <c r="O13" s="117">
        <f t="shared" si="2"/>
        <v>0</v>
      </c>
      <c r="P13" s="118">
        <f t="shared" si="0"/>
        <v>0</v>
      </c>
      <c r="Q13" s="119">
        <f t="shared" si="0"/>
        <v>0</v>
      </c>
      <c r="R13" s="117">
        <f t="shared" si="0"/>
        <v>0</v>
      </c>
      <c r="S13" s="118">
        <f t="shared" si="0"/>
        <v>0</v>
      </c>
      <c r="T13" s="144">
        <f t="shared" si="0"/>
        <v>0</v>
      </c>
      <c r="U13" s="117">
        <f t="shared" si="0"/>
        <v>0</v>
      </c>
      <c r="V13" s="117">
        <f t="shared" si="0"/>
        <v>0</v>
      </c>
    </row>
    <row r="14" spans="1:22" hidden="1">
      <c r="A14" s="91" t="s">
        <v>71</v>
      </c>
      <c r="B14" s="108"/>
      <c r="C14" s="117"/>
      <c r="D14" s="118"/>
      <c r="E14" s="141"/>
      <c r="F14" s="117"/>
      <c r="G14" s="118"/>
      <c r="H14" s="117"/>
      <c r="I14" s="117"/>
      <c r="J14" s="117"/>
      <c r="M14" s="91" t="s">
        <v>72</v>
      </c>
      <c r="N14" s="117">
        <f t="shared" si="1"/>
        <v>0</v>
      </c>
      <c r="O14" s="117">
        <f t="shared" si="2"/>
        <v>0</v>
      </c>
      <c r="P14" s="118">
        <f t="shared" si="0"/>
        <v>0</v>
      </c>
      <c r="Q14" s="119">
        <f t="shared" si="0"/>
        <v>0</v>
      </c>
      <c r="R14" s="117">
        <f t="shared" si="0"/>
        <v>0</v>
      </c>
      <c r="S14" s="118">
        <f t="shared" si="0"/>
        <v>0</v>
      </c>
      <c r="T14" s="144">
        <f t="shared" si="0"/>
        <v>0</v>
      </c>
      <c r="U14" s="117">
        <f t="shared" si="0"/>
        <v>0</v>
      </c>
      <c r="V14" s="117">
        <f t="shared" si="0"/>
        <v>0</v>
      </c>
    </row>
    <row r="15" spans="1:22" hidden="1">
      <c r="A15" s="91" t="s">
        <v>57</v>
      </c>
      <c r="B15" s="108"/>
      <c r="C15" s="117"/>
      <c r="D15" s="118"/>
      <c r="E15" s="119"/>
      <c r="F15" s="117"/>
      <c r="G15" s="118"/>
      <c r="H15" s="117"/>
      <c r="I15" s="117"/>
      <c r="J15" s="117"/>
      <c r="M15" s="91" t="s">
        <v>58</v>
      </c>
      <c r="N15" s="117">
        <f t="shared" si="1"/>
        <v>0</v>
      </c>
      <c r="O15" s="117">
        <f t="shared" si="2"/>
        <v>0</v>
      </c>
      <c r="P15" s="118">
        <f t="shared" si="0"/>
        <v>0</v>
      </c>
      <c r="Q15" s="119">
        <f t="shared" si="0"/>
        <v>0</v>
      </c>
      <c r="R15" s="117">
        <f t="shared" si="0"/>
        <v>0</v>
      </c>
      <c r="S15" s="118">
        <f t="shared" si="0"/>
        <v>0</v>
      </c>
      <c r="T15" s="144">
        <f t="shared" si="0"/>
        <v>0</v>
      </c>
      <c r="U15" s="117">
        <f t="shared" si="0"/>
        <v>0</v>
      </c>
      <c r="V15" s="117">
        <f t="shared" si="0"/>
        <v>0</v>
      </c>
    </row>
    <row r="16" spans="1:22" hidden="1">
      <c r="A16" s="91" t="s">
        <v>59</v>
      </c>
      <c r="B16" s="117"/>
      <c r="C16" s="117"/>
      <c r="D16" s="118"/>
      <c r="E16" s="119"/>
      <c r="F16" s="117"/>
      <c r="G16" s="118"/>
      <c r="H16" s="117"/>
      <c r="I16" s="117"/>
      <c r="J16" s="117"/>
      <c r="M16" s="91" t="s">
        <v>60</v>
      </c>
      <c r="N16" s="117">
        <f t="shared" si="1"/>
        <v>0</v>
      </c>
      <c r="O16" s="117">
        <f t="shared" si="2"/>
        <v>0</v>
      </c>
      <c r="P16" s="118">
        <f t="shared" si="0"/>
        <v>0</v>
      </c>
      <c r="Q16" s="119">
        <f t="shared" si="0"/>
        <v>0</v>
      </c>
      <c r="R16" s="117">
        <f t="shared" si="0"/>
        <v>0</v>
      </c>
      <c r="S16" s="118">
        <f t="shared" si="0"/>
        <v>0</v>
      </c>
      <c r="T16" s="144">
        <f t="shared" si="0"/>
        <v>0</v>
      </c>
      <c r="U16" s="117">
        <f t="shared" si="0"/>
        <v>0</v>
      </c>
      <c r="V16" s="117">
        <f t="shared" si="0"/>
        <v>0</v>
      </c>
    </row>
    <row r="17" spans="1:23" ht="15.75" hidden="1" thickBot="1">
      <c r="A17" s="120" t="s">
        <v>61</v>
      </c>
      <c r="B17" s="121"/>
      <c r="C17" s="121"/>
      <c r="D17" s="122"/>
      <c r="E17" s="123"/>
      <c r="F17" s="121"/>
      <c r="G17" s="122"/>
      <c r="H17" s="121"/>
      <c r="I17" s="121"/>
      <c r="J17" s="121"/>
      <c r="M17" s="120" t="s">
        <v>62</v>
      </c>
      <c r="N17" s="117">
        <f t="shared" si="1"/>
        <v>0</v>
      </c>
      <c r="O17" s="117">
        <f t="shared" si="2"/>
        <v>0</v>
      </c>
      <c r="P17" s="118">
        <f t="shared" si="0"/>
        <v>0</v>
      </c>
      <c r="Q17" s="119">
        <f t="shared" si="0"/>
        <v>0</v>
      </c>
      <c r="R17" s="117">
        <f t="shared" si="0"/>
        <v>0</v>
      </c>
      <c r="S17" s="118">
        <f t="shared" si="0"/>
        <v>0</v>
      </c>
      <c r="T17" s="144">
        <f t="shared" si="0"/>
        <v>0</v>
      </c>
      <c r="U17" s="117">
        <f t="shared" si="0"/>
        <v>0</v>
      </c>
      <c r="V17" s="117">
        <f t="shared" si="0"/>
        <v>0</v>
      </c>
    </row>
    <row r="18" spans="1:23" ht="16.5" thickTop="1" thickBot="1">
      <c r="A18" s="154" t="s">
        <v>63</v>
      </c>
      <c r="B18" s="142" t="s">
        <v>215</v>
      </c>
      <c r="C18" s="125">
        <f t="shared" ref="C18:J18" si="3">SUM(C6:C17)</f>
        <v>5776269.0199999996</v>
      </c>
      <c r="D18" s="125">
        <f t="shared" si="3"/>
        <v>236588026.20279998</v>
      </c>
      <c r="E18" s="142" t="s">
        <v>215</v>
      </c>
      <c r="F18" s="125">
        <f t="shared" si="3"/>
        <v>1850420.4100000001</v>
      </c>
      <c r="G18" s="125">
        <f t="shared" si="3"/>
        <v>57736730.767099999</v>
      </c>
      <c r="H18" s="142" t="s">
        <v>215</v>
      </c>
      <c r="I18" s="125">
        <f t="shared" si="3"/>
        <v>7626689.4299999997</v>
      </c>
      <c r="J18" s="125">
        <f t="shared" si="3"/>
        <v>294324756.96990001</v>
      </c>
      <c r="M18" s="154" t="s">
        <v>64</v>
      </c>
      <c r="N18" s="142" t="s">
        <v>215</v>
      </c>
      <c r="O18" s="125">
        <f t="shared" si="2"/>
        <v>5776269.0199999996</v>
      </c>
      <c r="P18" s="134">
        <f t="shared" si="0"/>
        <v>236588026.20279998</v>
      </c>
      <c r="Q18" s="143" t="str">
        <f t="shared" si="0"/>
        <v>N.A</v>
      </c>
      <c r="R18" s="125">
        <f t="shared" si="0"/>
        <v>1850420.4100000001</v>
      </c>
      <c r="S18" s="134">
        <f t="shared" si="0"/>
        <v>57736730.767099999</v>
      </c>
      <c r="T18" s="142" t="str">
        <f t="shared" si="0"/>
        <v>N.A</v>
      </c>
      <c r="U18" s="125">
        <f t="shared" si="0"/>
        <v>7626689.4299999997</v>
      </c>
      <c r="V18" s="125">
        <f t="shared" si="0"/>
        <v>294324756.96990001</v>
      </c>
    </row>
    <row r="19" spans="1:23" ht="13.5" customHeight="1" thickTop="1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>
      <c r="A20" s="140">
        <v>2015</v>
      </c>
      <c r="B20" s="232" t="str">
        <f>B5</f>
        <v>επιχειρήσεις με &gt;=10 εργαζόμενους</v>
      </c>
      <c r="C20" s="232"/>
      <c r="D20" s="233"/>
      <c r="E20" s="234" t="str">
        <f t="shared" ref="E20" si="4">E5</f>
        <v>επιχειρήσεις με &lt;10 εργαζόμενους</v>
      </c>
      <c r="F20" s="232"/>
      <c r="G20" s="233"/>
      <c r="H20" s="234" t="str">
        <f t="shared" ref="H20" si="5">H5</f>
        <v>όλες οι επιχειρήσεις</v>
      </c>
      <c r="I20" s="232"/>
      <c r="J20" s="232"/>
      <c r="M20" s="140">
        <v>2015</v>
      </c>
      <c r="N20" s="232" t="str">
        <f>N5</f>
        <v>Enterprises with &gt;=10 employees</v>
      </c>
      <c r="O20" s="232"/>
      <c r="P20" s="233"/>
      <c r="Q20" s="234" t="str">
        <f t="shared" ref="Q20" si="6">Q5</f>
        <v>Enterprises with &lt;10 employees</v>
      </c>
      <c r="R20" s="232"/>
      <c r="S20" s="233"/>
      <c r="T20" s="234" t="str">
        <f t="shared" ref="T20" si="7">T5</f>
        <v>Enterprises Total</v>
      </c>
      <c r="U20" s="232"/>
      <c r="V20" s="232"/>
    </row>
    <row r="21" spans="1:23">
      <c r="A21" s="91" t="s">
        <v>148</v>
      </c>
      <c r="B21" s="108">
        <v>66313</v>
      </c>
      <c r="C21" s="117">
        <v>1177718.8800000001</v>
      </c>
      <c r="D21" s="118">
        <v>48062707.492800005</v>
      </c>
      <c r="E21" s="141">
        <v>28958</v>
      </c>
      <c r="F21" s="117">
        <v>510239.96</v>
      </c>
      <c r="G21" s="118">
        <v>16271552.3244</v>
      </c>
      <c r="H21" s="117">
        <v>95271</v>
      </c>
      <c r="I21" s="117">
        <v>1687958.84</v>
      </c>
      <c r="J21" s="117">
        <v>64334259.817200005</v>
      </c>
      <c r="M21" s="91" t="s">
        <v>39</v>
      </c>
      <c r="N21" s="117">
        <f>B21</f>
        <v>66313</v>
      </c>
      <c r="O21" s="117">
        <f>C21</f>
        <v>1177718.8800000001</v>
      </c>
      <c r="P21" s="118">
        <f t="shared" ref="P21:P33" si="8">D21</f>
        <v>48062707.492800005</v>
      </c>
      <c r="Q21" s="119">
        <f t="shared" ref="Q21:Q33" si="9">E21</f>
        <v>28958</v>
      </c>
      <c r="R21" s="117">
        <f t="shared" ref="R21:R33" si="10">F21</f>
        <v>510239.96</v>
      </c>
      <c r="S21" s="118">
        <f t="shared" ref="S21:S33" si="11">G21</f>
        <v>16271552.3244</v>
      </c>
      <c r="T21" s="144">
        <f t="shared" ref="T21:T33" si="12">H21</f>
        <v>95271</v>
      </c>
      <c r="U21" s="117">
        <f t="shared" ref="U21:U33" si="13">I21</f>
        <v>1687958.84</v>
      </c>
      <c r="V21" s="117">
        <f t="shared" ref="V21:V33" si="14">J21</f>
        <v>64334259.817200005</v>
      </c>
    </row>
    <row r="22" spans="1:23">
      <c r="A22" s="91" t="s">
        <v>41</v>
      </c>
      <c r="B22" s="108">
        <v>67220</v>
      </c>
      <c r="C22" s="117">
        <v>1167611.4000000001</v>
      </c>
      <c r="D22" s="118">
        <v>47848715.171999998</v>
      </c>
      <c r="E22" s="141">
        <v>28824</v>
      </c>
      <c r="F22" s="117">
        <v>489143.27999999997</v>
      </c>
      <c r="G22" s="118">
        <v>15564539.169599999</v>
      </c>
      <c r="H22" s="117">
        <v>96044</v>
      </c>
      <c r="I22" s="117">
        <v>1656754.6800000002</v>
      </c>
      <c r="J22" s="117">
        <v>63413254.341600001</v>
      </c>
      <c r="M22" s="91" t="s">
        <v>42</v>
      </c>
      <c r="N22" s="117">
        <f t="shared" ref="N22:N33" si="15">B22</f>
        <v>67220</v>
      </c>
      <c r="O22" s="117">
        <f t="shared" ref="O22:O34" si="16">C22</f>
        <v>1167611.4000000001</v>
      </c>
      <c r="P22" s="118">
        <f t="shared" si="8"/>
        <v>47848715.171999998</v>
      </c>
      <c r="Q22" s="119">
        <f t="shared" si="9"/>
        <v>28824</v>
      </c>
      <c r="R22" s="117">
        <f t="shared" si="10"/>
        <v>489143.27999999997</v>
      </c>
      <c r="S22" s="118">
        <f t="shared" si="11"/>
        <v>15564539.169599999</v>
      </c>
      <c r="T22" s="144">
        <f t="shared" si="12"/>
        <v>96044</v>
      </c>
      <c r="U22" s="117">
        <f t="shared" si="13"/>
        <v>1656754.6800000002</v>
      </c>
      <c r="V22" s="117">
        <f t="shared" si="14"/>
        <v>63413254.341600001</v>
      </c>
    </row>
    <row r="23" spans="1:23">
      <c r="A23" s="91" t="s">
        <v>69</v>
      </c>
      <c r="B23" s="108">
        <v>73475</v>
      </c>
      <c r="C23" s="117">
        <v>1274791.25</v>
      </c>
      <c r="D23" s="118">
        <v>52954828.524999999</v>
      </c>
      <c r="E23" s="141">
        <v>28895</v>
      </c>
      <c r="F23" s="117">
        <v>496994</v>
      </c>
      <c r="G23" s="118">
        <v>15625491.360000001</v>
      </c>
      <c r="H23" s="117">
        <v>102370</v>
      </c>
      <c r="I23" s="117">
        <v>1771785.25</v>
      </c>
      <c r="J23" s="117">
        <v>68580319.885000005</v>
      </c>
      <c r="M23" s="91" t="s">
        <v>44</v>
      </c>
      <c r="N23" s="117">
        <f t="shared" si="15"/>
        <v>73475</v>
      </c>
      <c r="O23" s="117">
        <f t="shared" si="16"/>
        <v>1274791.25</v>
      </c>
      <c r="P23" s="118">
        <f t="shared" si="8"/>
        <v>52954828.524999999</v>
      </c>
      <c r="Q23" s="119">
        <f t="shared" si="9"/>
        <v>28895</v>
      </c>
      <c r="R23" s="117">
        <f t="shared" si="10"/>
        <v>496994</v>
      </c>
      <c r="S23" s="118">
        <f t="shared" si="11"/>
        <v>15625491.360000001</v>
      </c>
      <c r="T23" s="144">
        <f t="shared" si="12"/>
        <v>102370</v>
      </c>
      <c r="U23" s="117">
        <f t="shared" si="13"/>
        <v>1771785.25</v>
      </c>
      <c r="V23" s="117">
        <f t="shared" si="14"/>
        <v>68580319.885000005</v>
      </c>
    </row>
    <row r="24" spans="1:23">
      <c r="A24" s="91" t="s">
        <v>45</v>
      </c>
      <c r="B24" s="108">
        <v>108294</v>
      </c>
      <c r="C24" s="117">
        <v>1771689.8399999999</v>
      </c>
      <c r="D24" s="118">
        <v>74021201.515199989</v>
      </c>
      <c r="E24" s="141">
        <v>34666</v>
      </c>
      <c r="F24" s="117">
        <v>545989.5</v>
      </c>
      <c r="G24" s="118">
        <v>16641759.960000001</v>
      </c>
      <c r="H24" s="117">
        <v>142960</v>
      </c>
      <c r="I24" s="117">
        <v>2317679.34</v>
      </c>
      <c r="J24" s="117">
        <v>90662961.475199997</v>
      </c>
      <c r="M24" s="91" t="s">
        <v>46</v>
      </c>
      <c r="N24" s="117">
        <f t="shared" si="15"/>
        <v>108294</v>
      </c>
      <c r="O24" s="117">
        <f t="shared" si="16"/>
        <v>1771689.8399999999</v>
      </c>
      <c r="P24" s="118">
        <f t="shared" si="8"/>
        <v>74021201.515199989</v>
      </c>
      <c r="Q24" s="119">
        <f t="shared" si="9"/>
        <v>34666</v>
      </c>
      <c r="R24" s="117">
        <f t="shared" si="10"/>
        <v>545989.5</v>
      </c>
      <c r="S24" s="118">
        <f t="shared" si="11"/>
        <v>16641759.960000001</v>
      </c>
      <c r="T24" s="144">
        <f t="shared" si="12"/>
        <v>142960</v>
      </c>
      <c r="U24" s="117">
        <f t="shared" si="13"/>
        <v>2317679.34</v>
      </c>
      <c r="V24" s="117">
        <f t="shared" si="14"/>
        <v>90662961.475199997</v>
      </c>
    </row>
    <row r="25" spans="1:23">
      <c r="A25" s="91" t="s">
        <v>47</v>
      </c>
      <c r="B25" s="108">
        <v>149935</v>
      </c>
      <c r="C25" s="117">
        <v>2896744.2</v>
      </c>
      <c r="D25" s="118">
        <v>120301786.62600002</v>
      </c>
      <c r="E25" s="141">
        <v>48077</v>
      </c>
      <c r="F25" s="117">
        <v>777885.86</v>
      </c>
      <c r="G25" s="118">
        <v>24106682.801399998</v>
      </c>
      <c r="H25" s="117">
        <v>198012</v>
      </c>
      <c r="I25" s="117">
        <v>3674630.06</v>
      </c>
      <c r="J25" s="117">
        <v>144408469.42740002</v>
      </c>
      <c r="M25" s="91" t="s">
        <v>48</v>
      </c>
      <c r="N25" s="117">
        <f t="shared" si="15"/>
        <v>149935</v>
      </c>
      <c r="O25" s="117">
        <f t="shared" si="16"/>
        <v>2896744.2</v>
      </c>
      <c r="P25" s="118">
        <f t="shared" si="8"/>
        <v>120301786.62600002</v>
      </c>
      <c r="Q25" s="119">
        <f t="shared" si="9"/>
        <v>48077</v>
      </c>
      <c r="R25" s="117">
        <f t="shared" si="10"/>
        <v>777885.86</v>
      </c>
      <c r="S25" s="118">
        <f t="shared" si="11"/>
        <v>24106682.801399998</v>
      </c>
      <c r="T25" s="144">
        <f t="shared" si="12"/>
        <v>198012</v>
      </c>
      <c r="U25" s="117">
        <f t="shared" si="13"/>
        <v>3674630.06</v>
      </c>
      <c r="V25" s="117">
        <f t="shared" si="14"/>
        <v>144408469.42740002</v>
      </c>
    </row>
    <row r="26" spans="1:23">
      <c r="A26" s="91" t="s">
        <v>49</v>
      </c>
      <c r="B26" s="108">
        <v>169179</v>
      </c>
      <c r="C26" s="117">
        <v>3517231.4099999997</v>
      </c>
      <c r="D26" s="118">
        <v>141005807.22690001</v>
      </c>
      <c r="E26" s="141">
        <v>53729</v>
      </c>
      <c r="F26" s="117">
        <v>1004195.0100000001</v>
      </c>
      <c r="G26" s="118">
        <v>30788619.006600004</v>
      </c>
      <c r="H26" s="117">
        <v>222908</v>
      </c>
      <c r="I26" s="117">
        <v>4521426.42</v>
      </c>
      <c r="J26" s="117">
        <v>171794426.2335</v>
      </c>
      <c r="M26" s="91" t="s">
        <v>50</v>
      </c>
      <c r="N26" s="117">
        <f t="shared" si="15"/>
        <v>169179</v>
      </c>
      <c r="O26" s="117">
        <f t="shared" si="16"/>
        <v>3517231.4099999997</v>
      </c>
      <c r="P26" s="118">
        <f t="shared" si="8"/>
        <v>141005807.22690001</v>
      </c>
      <c r="Q26" s="119">
        <f t="shared" si="9"/>
        <v>53729</v>
      </c>
      <c r="R26" s="117">
        <f t="shared" si="10"/>
        <v>1004195.0100000001</v>
      </c>
      <c r="S26" s="118">
        <f t="shared" si="11"/>
        <v>30788619.006600004</v>
      </c>
      <c r="T26" s="144">
        <f t="shared" si="12"/>
        <v>222908</v>
      </c>
      <c r="U26" s="117">
        <f t="shared" si="13"/>
        <v>4521426.42</v>
      </c>
      <c r="V26" s="117">
        <f t="shared" si="14"/>
        <v>171794426.2335</v>
      </c>
    </row>
    <row r="27" spans="1:23">
      <c r="A27" s="91" t="s">
        <v>51</v>
      </c>
      <c r="B27" s="108">
        <v>176194</v>
      </c>
      <c r="C27" s="117">
        <v>3807552.34</v>
      </c>
      <c r="D27" s="118">
        <v>150817148.18739998</v>
      </c>
      <c r="E27" s="117">
        <v>55164</v>
      </c>
      <c r="F27" s="117">
        <v>1080662.76</v>
      </c>
      <c r="G27" s="118">
        <v>32949407.5524</v>
      </c>
      <c r="H27" s="117">
        <v>231358</v>
      </c>
      <c r="I27" s="117">
        <v>4888215.0999999996</v>
      </c>
      <c r="J27" s="117">
        <v>183766555.73979998</v>
      </c>
      <c r="M27" s="91" t="s">
        <v>52</v>
      </c>
      <c r="N27" s="117">
        <f t="shared" si="15"/>
        <v>176194</v>
      </c>
      <c r="O27" s="117">
        <f t="shared" si="16"/>
        <v>3807552.34</v>
      </c>
      <c r="P27" s="118">
        <f t="shared" si="8"/>
        <v>150817148.18739998</v>
      </c>
      <c r="Q27" s="119">
        <f t="shared" si="9"/>
        <v>55164</v>
      </c>
      <c r="R27" s="117">
        <f t="shared" si="10"/>
        <v>1080662.76</v>
      </c>
      <c r="S27" s="118">
        <f t="shared" si="11"/>
        <v>32949407.5524</v>
      </c>
      <c r="T27" s="144">
        <f t="shared" si="12"/>
        <v>231358</v>
      </c>
      <c r="U27" s="117">
        <f t="shared" si="13"/>
        <v>4888215.0999999996</v>
      </c>
      <c r="V27" s="117">
        <f t="shared" si="14"/>
        <v>183766555.73979998</v>
      </c>
    </row>
    <row r="28" spans="1:23">
      <c r="A28" s="91" t="s">
        <v>70</v>
      </c>
      <c r="B28" s="108">
        <v>176621</v>
      </c>
      <c r="C28" s="117">
        <v>3880363.3699999996</v>
      </c>
      <c r="D28" s="118">
        <v>156068214.74139997</v>
      </c>
      <c r="E28" s="141">
        <v>56458</v>
      </c>
      <c r="F28" s="117">
        <v>1148920.3</v>
      </c>
      <c r="G28" s="118">
        <v>35409723.646000005</v>
      </c>
      <c r="H28" s="117">
        <v>233079</v>
      </c>
      <c r="I28" s="117">
        <v>5029283.67</v>
      </c>
      <c r="J28" s="117">
        <v>191477938.38739997</v>
      </c>
      <c r="M28" s="91" t="s">
        <v>54</v>
      </c>
      <c r="N28" s="117">
        <f t="shared" si="15"/>
        <v>176621</v>
      </c>
      <c r="O28" s="117">
        <f t="shared" si="16"/>
        <v>3880363.3699999996</v>
      </c>
      <c r="P28" s="118">
        <f t="shared" si="8"/>
        <v>156068214.74139997</v>
      </c>
      <c r="Q28" s="119">
        <f t="shared" si="9"/>
        <v>56458</v>
      </c>
      <c r="R28" s="117">
        <f t="shared" si="10"/>
        <v>1148920.3</v>
      </c>
      <c r="S28" s="118">
        <f t="shared" si="11"/>
        <v>35409723.646000005</v>
      </c>
      <c r="T28" s="144">
        <f t="shared" si="12"/>
        <v>233079</v>
      </c>
      <c r="U28" s="117">
        <f t="shared" si="13"/>
        <v>5029283.67</v>
      </c>
      <c r="V28" s="117">
        <f t="shared" si="14"/>
        <v>191477938.38739997</v>
      </c>
    </row>
    <row r="29" spans="1:23">
      <c r="A29" s="91" t="s">
        <v>71</v>
      </c>
      <c r="B29" s="108">
        <v>165731</v>
      </c>
      <c r="C29" s="117">
        <v>3503553.3400000003</v>
      </c>
      <c r="D29" s="118">
        <v>140317311.26699999</v>
      </c>
      <c r="E29" s="141">
        <v>54427</v>
      </c>
      <c r="F29" s="117">
        <v>1021594.7899999999</v>
      </c>
      <c r="G29" s="118">
        <v>31117777.303399999</v>
      </c>
      <c r="H29" s="117">
        <v>220158</v>
      </c>
      <c r="I29" s="117">
        <v>4525148.13</v>
      </c>
      <c r="J29" s="117">
        <v>171435088.5704</v>
      </c>
      <c r="M29" s="91" t="s">
        <v>72</v>
      </c>
      <c r="N29" s="117">
        <f t="shared" si="15"/>
        <v>165731</v>
      </c>
      <c r="O29" s="117">
        <f t="shared" si="16"/>
        <v>3503553.3400000003</v>
      </c>
      <c r="P29" s="118">
        <f t="shared" si="8"/>
        <v>140317311.26699999</v>
      </c>
      <c r="Q29" s="119">
        <f t="shared" si="9"/>
        <v>54427</v>
      </c>
      <c r="R29" s="117">
        <f t="shared" si="10"/>
        <v>1021594.7899999999</v>
      </c>
      <c r="S29" s="118">
        <f t="shared" si="11"/>
        <v>31117777.303399999</v>
      </c>
      <c r="T29" s="144">
        <f t="shared" si="12"/>
        <v>220158</v>
      </c>
      <c r="U29" s="117">
        <f t="shared" si="13"/>
        <v>4525148.13</v>
      </c>
      <c r="V29" s="117">
        <f t="shared" si="14"/>
        <v>171435088.5704</v>
      </c>
    </row>
    <row r="30" spans="1:23">
      <c r="A30" s="91" t="s">
        <v>57</v>
      </c>
      <c r="B30" s="108">
        <v>137380</v>
      </c>
      <c r="C30" s="117">
        <v>2478335.1999999997</v>
      </c>
      <c r="D30" s="118">
        <v>102404810.46399999</v>
      </c>
      <c r="E30" s="141">
        <v>36840</v>
      </c>
      <c r="F30" s="117">
        <v>690422.70000000007</v>
      </c>
      <c r="G30" s="118">
        <v>20871478.221000001</v>
      </c>
      <c r="H30" s="117">
        <v>181050</v>
      </c>
      <c r="I30" s="117">
        <v>3168757.9</v>
      </c>
      <c r="J30" s="117">
        <v>123276288.68499999</v>
      </c>
      <c r="M30" s="91" t="s">
        <v>58</v>
      </c>
      <c r="N30" s="117">
        <f t="shared" si="15"/>
        <v>137380</v>
      </c>
      <c r="O30" s="117">
        <f t="shared" si="16"/>
        <v>2478335.1999999997</v>
      </c>
      <c r="P30" s="118">
        <f t="shared" si="8"/>
        <v>102404810.46399999</v>
      </c>
      <c r="Q30" s="119">
        <f t="shared" si="9"/>
        <v>36840</v>
      </c>
      <c r="R30" s="117">
        <f t="shared" si="10"/>
        <v>690422.70000000007</v>
      </c>
      <c r="S30" s="118">
        <f t="shared" si="11"/>
        <v>20871478.221000001</v>
      </c>
      <c r="T30" s="144">
        <f t="shared" si="12"/>
        <v>181050</v>
      </c>
      <c r="U30" s="117">
        <f t="shared" si="13"/>
        <v>3168757.9</v>
      </c>
      <c r="V30" s="117">
        <f t="shared" si="14"/>
        <v>123276288.68499999</v>
      </c>
    </row>
    <row r="31" spans="1:23">
      <c r="A31" s="91" t="s">
        <v>59</v>
      </c>
      <c r="B31" s="108">
        <v>81861</v>
      </c>
      <c r="C31" s="117">
        <v>1344976.23</v>
      </c>
      <c r="D31" s="118">
        <v>55265073.290700004</v>
      </c>
      <c r="E31" s="141">
        <v>29012</v>
      </c>
      <c r="F31" s="117">
        <v>499224</v>
      </c>
      <c r="G31" s="118">
        <v>15535850.880000001</v>
      </c>
      <c r="H31" s="117">
        <v>112117</v>
      </c>
      <c r="I31" s="117">
        <v>1844200.23</v>
      </c>
      <c r="J31" s="117">
        <v>70800924.170699999</v>
      </c>
      <c r="M31" s="91" t="s">
        <v>60</v>
      </c>
      <c r="N31" s="117">
        <f t="shared" si="15"/>
        <v>81861</v>
      </c>
      <c r="O31" s="117">
        <f t="shared" si="16"/>
        <v>1344976.23</v>
      </c>
      <c r="P31" s="118">
        <f t="shared" si="8"/>
        <v>55265073.290700004</v>
      </c>
      <c r="Q31" s="119">
        <f t="shared" si="9"/>
        <v>29012</v>
      </c>
      <c r="R31" s="117">
        <f t="shared" si="10"/>
        <v>499224</v>
      </c>
      <c r="S31" s="118">
        <f t="shared" si="11"/>
        <v>15535850.880000001</v>
      </c>
      <c r="T31" s="144">
        <f t="shared" si="12"/>
        <v>112117</v>
      </c>
      <c r="U31" s="117">
        <f t="shared" si="13"/>
        <v>1844200.23</v>
      </c>
      <c r="V31" s="117">
        <f t="shared" si="14"/>
        <v>70800924.170699999</v>
      </c>
    </row>
    <row r="32" spans="1:23" ht="15.75" thickBot="1">
      <c r="A32" s="120" t="s">
        <v>61</v>
      </c>
      <c r="B32" s="108">
        <v>75074</v>
      </c>
      <c r="C32" s="117">
        <v>1286017.6199999999</v>
      </c>
      <c r="D32" s="118">
        <v>51980832.200399995</v>
      </c>
      <c r="E32" s="108">
        <v>29040</v>
      </c>
      <c r="F32" s="117">
        <v>487291.2</v>
      </c>
      <c r="G32" s="118">
        <v>15500733.072000001</v>
      </c>
      <c r="H32" s="108">
        <v>104114</v>
      </c>
      <c r="I32" s="117">
        <v>1773308.8199999998</v>
      </c>
      <c r="J32" s="117">
        <v>67481565.272399992</v>
      </c>
      <c r="M32" s="120" t="s">
        <v>62</v>
      </c>
      <c r="N32" s="117">
        <f t="shared" si="15"/>
        <v>75074</v>
      </c>
      <c r="O32" s="117">
        <f t="shared" si="16"/>
        <v>1286017.6199999999</v>
      </c>
      <c r="P32" s="118">
        <f t="shared" si="8"/>
        <v>51980832.200399995</v>
      </c>
      <c r="Q32" s="119">
        <f t="shared" si="9"/>
        <v>29040</v>
      </c>
      <c r="R32" s="117">
        <f t="shared" si="10"/>
        <v>487291.2</v>
      </c>
      <c r="S32" s="118">
        <f t="shared" si="11"/>
        <v>15500733.072000001</v>
      </c>
      <c r="T32" s="144">
        <f t="shared" si="12"/>
        <v>104114</v>
      </c>
      <c r="U32" s="117">
        <f t="shared" si="13"/>
        <v>1773308.8199999998</v>
      </c>
      <c r="V32" s="117">
        <f t="shared" si="14"/>
        <v>67481565.272399992</v>
      </c>
    </row>
    <row r="33" spans="1:23" ht="16.5" thickTop="1" thickBot="1">
      <c r="A33" s="120" t="s">
        <v>202</v>
      </c>
      <c r="B33" s="142" t="s">
        <v>215</v>
      </c>
      <c r="C33" s="125">
        <v>28106585.080000002</v>
      </c>
      <c r="D33" s="134">
        <v>1141048436.7087998</v>
      </c>
      <c r="E33" s="142" t="s">
        <v>215</v>
      </c>
      <c r="F33" s="125">
        <v>8752563.3599999994</v>
      </c>
      <c r="G33" s="134">
        <v>270383615.29680002</v>
      </c>
      <c r="H33" s="142" t="s">
        <v>215</v>
      </c>
      <c r="I33" s="125">
        <v>36859148.439999998</v>
      </c>
      <c r="J33" s="125">
        <v>1411432052.0056</v>
      </c>
      <c r="M33" s="120" t="s">
        <v>37</v>
      </c>
      <c r="N33" s="142" t="str">
        <f t="shared" si="15"/>
        <v>N.A</v>
      </c>
      <c r="O33" s="125">
        <f t="shared" si="16"/>
        <v>28106585.080000002</v>
      </c>
      <c r="P33" s="134">
        <f t="shared" si="8"/>
        <v>1141048436.7087998</v>
      </c>
      <c r="Q33" s="143" t="str">
        <f t="shared" si="9"/>
        <v>N.A</v>
      </c>
      <c r="R33" s="125">
        <f t="shared" si="10"/>
        <v>8752563.3599999994</v>
      </c>
      <c r="S33" s="134">
        <f t="shared" si="11"/>
        <v>270383615.29680002</v>
      </c>
      <c r="T33" s="142" t="str">
        <f t="shared" si="12"/>
        <v>N.A</v>
      </c>
      <c r="U33" s="125">
        <f t="shared" si="13"/>
        <v>36859148.439999998</v>
      </c>
      <c r="V33" s="125">
        <f t="shared" si="14"/>
        <v>1411432052.0056</v>
      </c>
    </row>
    <row r="34" spans="1:23" ht="16.5" thickTop="1" thickBot="1">
      <c r="A34" s="124" t="s">
        <v>63</v>
      </c>
      <c r="B34" s="142" t="s">
        <v>215</v>
      </c>
      <c r="C34" s="125">
        <f>SUM(C21:C25)</f>
        <v>8288555.5700000003</v>
      </c>
      <c r="D34" s="125">
        <f>SUM(D21:D25)</f>
        <v>343189239.33099997</v>
      </c>
      <c r="E34" s="142" t="s">
        <v>215</v>
      </c>
      <c r="F34" s="125">
        <f>SUM(F21:F25)</f>
        <v>2820252.6</v>
      </c>
      <c r="G34" s="125">
        <f>SUM(G21:G25)</f>
        <v>88210025.615400001</v>
      </c>
      <c r="H34" s="142" t="s">
        <v>215</v>
      </c>
      <c r="I34" s="125">
        <f>SUM(I21:I25)</f>
        <v>11108808.17</v>
      </c>
      <c r="J34" s="125">
        <f>SUM(J21:J25)</f>
        <v>431399264.94640005</v>
      </c>
      <c r="M34" s="124" t="s">
        <v>64</v>
      </c>
      <c r="N34" s="142" t="s">
        <v>215</v>
      </c>
      <c r="O34" s="125">
        <f t="shared" si="16"/>
        <v>8288555.5700000003</v>
      </c>
      <c r="P34" s="134">
        <f t="shared" ref="P34" si="17">D34</f>
        <v>343189239.33099997</v>
      </c>
      <c r="Q34" s="143" t="str">
        <f t="shared" ref="Q34" si="18">E34</f>
        <v>N.A</v>
      </c>
      <c r="R34" s="125">
        <f t="shared" ref="R34" si="19">F34</f>
        <v>2820252.6</v>
      </c>
      <c r="S34" s="134">
        <f t="shared" ref="S34" si="20">G34</f>
        <v>88210025.615400001</v>
      </c>
      <c r="T34" s="142" t="str">
        <f t="shared" ref="T34" si="21">H34</f>
        <v>N.A</v>
      </c>
      <c r="U34" s="125">
        <f t="shared" ref="U34" si="22">I34</f>
        <v>11108808.17</v>
      </c>
      <c r="V34" s="125">
        <f t="shared" ref="V34" si="23">J34</f>
        <v>431399264.94640005</v>
      </c>
    </row>
    <row r="35" spans="1:23" ht="15" customHeight="1" thickTop="1">
      <c r="A35" s="126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45"/>
      <c r="U35" s="112"/>
      <c r="V35" s="112"/>
      <c r="W35" s="112"/>
    </row>
    <row r="36" spans="1:23">
      <c r="A36" s="116" t="s">
        <v>203</v>
      </c>
      <c r="B36" s="232" t="str">
        <f>B20</f>
        <v>επιχειρήσεις με &gt;=10 εργαζόμενους</v>
      </c>
      <c r="C36" s="232"/>
      <c r="D36" s="233"/>
      <c r="E36" s="234" t="str">
        <f t="shared" ref="E36" si="24">E20</f>
        <v>επιχειρήσεις με &lt;10 εργαζόμενους</v>
      </c>
      <c r="F36" s="232"/>
      <c r="G36" s="233"/>
      <c r="H36" s="234" t="str">
        <f t="shared" ref="H36" si="25">H20</f>
        <v>όλες οι επιχειρήσεις</v>
      </c>
      <c r="I36" s="232"/>
      <c r="J36" s="232"/>
      <c r="M36" s="116" t="s">
        <v>74</v>
      </c>
      <c r="N36" s="232" t="str">
        <f>N20</f>
        <v>Enterprises with &gt;=10 employees</v>
      </c>
      <c r="O36" s="232"/>
      <c r="P36" s="233"/>
      <c r="Q36" s="234" t="str">
        <f t="shared" ref="Q36" si="26">Q20</f>
        <v>Enterprises with &lt;10 employees</v>
      </c>
      <c r="R36" s="232"/>
      <c r="S36" s="233"/>
      <c r="T36" s="234" t="str">
        <f t="shared" ref="T36" si="27">T20</f>
        <v>Enterprises Total</v>
      </c>
      <c r="U36" s="232"/>
      <c r="V36" s="232"/>
    </row>
    <row r="37" spans="1:23">
      <c r="A37" s="91" t="s">
        <v>148</v>
      </c>
      <c r="B37" s="127">
        <f t="shared" ref="B37:J48" si="28">IF(B21=0,"",(B6/B21 -1))</f>
        <v>7.1841117126355325E-2</v>
      </c>
      <c r="C37" s="127">
        <f t="shared" si="28"/>
        <v>6.1581376703411461E-2</v>
      </c>
      <c r="D37" s="128">
        <f t="shared" si="28"/>
        <v>5.7159204832801791E-2</v>
      </c>
      <c r="E37" s="129">
        <f t="shared" si="28"/>
        <v>-7.2035361558118627E-2</v>
      </c>
      <c r="F37" s="127">
        <f t="shared" si="28"/>
        <v>-9.5208144810923878E-2</v>
      </c>
      <c r="G37" s="128">
        <f t="shared" si="28"/>
        <v>-9.4640699307512732E-2</v>
      </c>
      <c r="H37" s="130">
        <f t="shared" si="28"/>
        <v>2.8109288240912855E-2</v>
      </c>
      <c r="I37" s="130">
        <f t="shared" si="28"/>
        <v>1.4186690713382522E-2</v>
      </c>
      <c r="J37" s="130">
        <f t="shared" si="28"/>
        <v>1.8765663194546089E-2</v>
      </c>
      <c r="M37" s="91" t="s">
        <v>39</v>
      </c>
      <c r="N37" s="127">
        <f>B37</f>
        <v>7.1841117126355325E-2</v>
      </c>
      <c r="O37" s="127">
        <f>C37</f>
        <v>6.1581376703411461E-2</v>
      </c>
      <c r="P37" s="128">
        <f t="shared" ref="P37" si="29">D37</f>
        <v>5.7159204832801791E-2</v>
      </c>
      <c r="Q37" s="129">
        <f t="shared" ref="Q37" si="30">E37</f>
        <v>-7.2035361558118627E-2</v>
      </c>
      <c r="R37" s="127">
        <f t="shared" ref="R37" si="31">F37</f>
        <v>-9.5208144810923878E-2</v>
      </c>
      <c r="S37" s="128">
        <f t="shared" ref="S37" si="32">G37</f>
        <v>-9.4640699307512732E-2</v>
      </c>
      <c r="T37" s="130">
        <f t="shared" ref="T37" si="33">H37</f>
        <v>2.8109288240912855E-2</v>
      </c>
      <c r="U37" s="130">
        <f t="shared" ref="U37" si="34">I37</f>
        <v>1.4186690713382522E-2</v>
      </c>
      <c r="V37" s="130">
        <f t="shared" ref="V37" si="35">J37</f>
        <v>1.8765663194546089E-2</v>
      </c>
    </row>
    <row r="38" spans="1:23">
      <c r="A38" s="91" t="s">
        <v>41</v>
      </c>
      <c r="B38" s="127">
        <f t="shared" si="28"/>
        <v>4.860160666468305E-2</v>
      </c>
      <c r="C38" s="127">
        <f t="shared" si="28"/>
        <v>6.4901113504030272E-2</v>
      </c>
      <c r="D38" s="128">
        <f t="shared" si="28"/>
        <v>5.3987046454941012E-2</v>
      </c>
      <c r="E38" s="129">
        <f t="shared" si="28"/>
        <v>-9.3810713294476877E-2</v>
      </c>
      <c r="F38" s="127">
        <f t="shared" si="28"/>
        <v>-9.1674733832589728E-2</v>
      </c>
      <c r="G38" s="128">
        <f t="shared" si="28"/>
        <v>-9.5100221951385788E-2</v>
      </c>
      <c r="H38" s="130">
        <f t="shared" si="28"/>
        <v>5.8618966307109055E-3</v>
      </c>
      <c r="I38" s="130">
        <f t="shared" si="28"/>
        <v>1.8673374141306098E-2</v>
      </c>
      <c r="J38" s="130">
        <f t="shared" si="28"/>
        <v>1.7394150334221203E-2</v>
      </c>
      <c r="M38" s="91" t="s">
        <v>42</v>
      </c>
      <c r="N38" s="127">
        <f t="shared" ref="N38:N49" si="36">B38</f>
        <v>4.860160666468305E-2</v>
      </c>
      <c r="O38" s="127">
        <f t="shared" ref="O38:O49" si="37">C38</f>
        <v>6.4901113504030272E-2</v>
      </c>
      <c r="P38" s="128">
        <f t="shared" ref="P38:P49" si="38">D38</f>
        <v>5.3987046454941012E-2</v>
      </c>
      <c r="Q38" s="129">
        <f t="shared" ref="Q38:Q49" si="39">E38</f>
        <v>-9.3810713294476877E-2</v>
      </c>
      <c r="R38" s="127">
        <f t="shared" ref="R38:R49" si="40">F38</f>
        <v>-9.1674733832589728E-2</v>
      </c>
      <c r="S38" s="128">
        <f t="shared" ref="S38:S49" si="41">G38</f>
        <v>-9.5100221951385788E-2</v>
      </c>
      <c r="T38" s="130">
        <f t="shared" ref="T38:T49" si="42">H38</f>
        <v>5.8618966307109055E-3</v>
      </c>
      <c r="U38" s="130">
        <f t="shared" ref="U38:U49" si="43">I38</f>
        <v>1.8673374141306098E-2</v>
      </c>
      <c r="V38" s="130">
        <f t="shared" ref="V38:V49" si="44">J38</f>
        <v>1.7394150334221203E-2</v>
      </c>
    </row>
    <row r="39" spans="1:23">
      <c r="A39" s="91" t="s">
        <v>69</v>
      </c>
      <c r="B39" s="127">
        <f t="shared" si="28"/>
        <v>8.3620279006464848E-2</v>
      </c>
      <c r="C39" s="127">
        <f t="shared" si="28"/>
        <v>7.9872888992609692E-2</v>
      </c>
      <c r="D39" s="128">
        <f t="shared" si="28"/>
        <v>6.7914739523745826E-2</v>
      </c>
      <c r="E39" s="129">
        <f t="shared" si="28"/>
        <v>-4.6236373074926451E-2</v>
      </c>
      <c r="F39" s="127">
        <f t="shared" si="28"/>
        <v>-0.10224226046994522</v>
      </c>
      <c r="G39" s="128">
        <f t="shared" si="28"/>
        <v>-0.11280747559800264</v>
      </c>
      <c r="H39" s="130">
        <f t="shared" si="28"/>
        <v>4.6966884829539923E-2</v>
      </c>
      <c r="I39" s="130">
        <f t="shared" si="28"/>
        <v>2.878874287953348E-2</v>
      </c>
      <c r="J39" s="130">
        <f t="shared" si="28"/>
        <v>2.673859138561796E-2</v>
      </c>
      <c r="M39" s="91" t="s">
        <v>44</v>
      </c>
      <c r="N39" s="127">
        <f t="shared" si="36"/>
        <v>8.3620279006464848E-2</v>
      </c>
      <c r="O39" s="127">
        <f t="shared" si="37"/>
        <v>7.9872888992609692E-2</v>
      </c>
      <c r="P39" s="128">
        <f t="shared" si="38"/>
        <v>6.7914739523745826E-2</v>
      </c>
      <c r="Q39" s="129">
        <f t="shared" si="39"/>
        <v>-4.6236373074926451E-2</v>
      </c>
      <c r="R39" s="127">
        <f t="shared" si="40"/>
        <v>-0.10224226046994522</v>
      </c>
      <c r="S39" s="128">
        <f t="shared" si="41"/>
        <v>-0.11280747559800264</v>
      </c>
      <c r="T39" s="130">
        <f t="shared" si="42"/>
        <v>4.6966884829539923E-2</v>
      </c>
      <c r="U39" s="130">
        <f t="shared" si="43"/>
        <v>2.878874287953348E-2</v>
      </c>
      <c r="V39" s="130">
        <f t="shared" si="44"/>
        <v>2.673859138561796E-2</v>
      </c>
    </row>
    <row r="40" spans="1:23" ht="17.25" customHeight="1" thickBot="1">
      <c r="A40" s="91" t="s">
        <v>45</v>
      </c>
      <c r="B40" s="127">
        <f t="shared" si="28"/>
        <v>9.3874083513398654E-2</v>
      </c>
      <c r="C40" s="127">
        <f t="shared" si="28"/>
        <v>7.5821149372285124E-2</v>
      </c>
      <c r="D40" s="128">
        <f t="shared" si="28"/>
        <v>6.4491295238158886E-2</v>
      </c>
      <c r="E40" s="129">
        <f t="shared" si="28"/>
        <v>-3.0115963768533982E-2</v>
      </c>
      <c r="F40" s="127">
        <f t="shared" si="28"/>
        <v>-8.7385306860296663E-2</v>
      </c>
      <c r="G40" s="128">
        <f t="shared" si="28"/>
        <v>-9.5170077864769276E-2</v>
      </c>
      <c r="H40" s="130">
        <f t="shared" si="28"/>
        <v>6.3808058198097317E-2</v>
      </c>
      <c r="I40" s="130">
        <f t="shared" si="28"/>
        <v>3.7373634266421041E-2</v>
      </c>
      <c r="J40" s="130">
        <f t="shared" si="28"/>
        <v>3.5184440456123678E-2</v>
      </c>
      <c r="M40" s="91" t="s">
        <v>46</v>
      </c>
      <c r="N40" s="127">
        <f t="shared" si="36"/>
        <v>9.3874083513398654E-2</v>
      </c>
      <c r="O40" s="127">
        <f t="shared" si="37"/>
        <v>7.5821149372285124E-2</v>
      </c>
      <c r="P40" s="128">
        <f t="shared" si="38"/>
        <v>6.4491295238158886E-2</v>
      </c>
      <c r="Q40" s="129">
        <f t="shared" si="39"/>
        <v>-3.0115963768533982E-2</v>
      </c>
      <c r="R40" s="127">
        <f t="shared" si="40"/>
        <v>-8.7385306860296663E-2</v>
      </c>
      <c r="S40" s="128">
        <f t="shared" si="41"/>
        <v>-9.5170077864769276E-2</v>
      </c>
      <c r="T40" s="130">
        <f t="shared" si="42"/>
        <v>6.3808058198097317E-2</v>
      </c>
      <c r="U40" s="130">
        <f t="shared" si="43"/>
        <v>3.7373634266421041E-2</v>
      </c>
      <c r="V40" s="130">
        <f t="shared" si="44"/>
        <v>3.5184440456123678E-2</v>
      </c>
    </row>
    <row r="41" spans="1:23" ht="15.75" hidden="1" thickBot="1">
      <c r="A41" s="91" t="s">
        <v>47</v>
      </c>
      <c r="B41" s="127">
        <f t="shared" si="28"/>
        <v>-1</v>
      </c>
      <c r="C41" s="127">
        <f t="shared" si="28"/>
        <v>-1</v>
      </c>
      <c r="D41" s="128">
        <f t="shared" si="28"/>
        <v>-1</v>
      </c>
      <c r="E41" s="129">
        <f t="shared" si="28"/>
        <v>-1</v>
      </c>
      <c r="F41" s="127">
        <f t="shared" si="28"/>
        <v>-1</v>
      </c>
      <c r="G41" s="128">
        <f t="shared" si="28"/>
        <v>-1</v>
      </c>
      <c r="H41" s="130">
        <f t="shared" si="28"/>
        <v>-1</v>
      </c>
      <c r="I41" s="130">
        <f t="shared" si="28"/>
        <v>-1</v>
      </c>
      <c r="J41" s="130">
        <f t="shared" si="28"/>
        <v>-1</v>
      </c>
      <c r="M41" s="91" t="s">
        <v>48</v>
      </c>
      <c r="N41" s="127">
        <f t="shared" si="36"/>
        <v>-1</v>
      </c>
      <c r="O41" s="127">
        <f t="shared" si="37"/>
        <v>-1</v>
      </c>
      <c r="P41" s="128">
        <f t="shared" si="38"/>
        <v>-1</v>
      </c>
      <c r="Q41" s="129">
        <f t="shared" si="39"/>
        <v>-1</v>
      </c>
      <c r="R41" s="127">
        <f t="shared" si="40"/>
        <v>-1</v>
      </c>
      <c r="S41" s="128">
        <f t="shared" si="41"/>
        <v>-1</v>
      </c>
      <c r="T41" s="130">
        <f t="shared" si="42"/>
        <v>-1</v>
      </c>
      <c r="U41" s="130">
        <f t="shared" si="43"/>
        <v>-1</v>
      </c>
      <c r="V41" s="130">
        <f t="shared" si="44"/>
        <v>-1</v>
      </c>
    </row>
    <row r="42" spans="1:23" hidden="1">
      <c r="A42" s="91" t="s">
        <v>49</v>
      </c>
      <c r="B42" s="127">
        <f t="shared" si="28"/>
        <v>-1</v>
      </c>
      <c r="C42" s="127">
        <f t="shared" si="28"/>
        <v>-1</v>
      </c>
      <c r="D42" s="128">
        <f t="shared" si="28"/>
        <v>-1</v>
      </c>
      <c r="E42" s="129">
        <f t="shared" si="28"/>
        <v>-1</v>
      </c>
      <c r="F42" s="127">
        <f t="shared" si="28"/>
        <v>-1</v>
      </c>
      <c r="G42" s="128">
        <f t="shared" si="28"/>
        <v>-1</v>
      </c>
      <c r="H42" s="130">
        <f t="shared" si="28"/>
        <v>-1</v>
      </c>
      <c r="I42" s="130">
        <f t="shared" si="28"/>
        <v>-1</v>
      </c>
      <c r="J42" s="130">
        <f t="shared" si="28"/>
        <v>-1</v>
      </c>
      <c r="M42" s="91" t="s">
        <v>50</v>
      </c>
      <c r="N42" s="127">
        <f t="shared" si="36"/>
        <v>-1</v>
      </c>
      <c r="O42" s="127">
        <f t="shared" si="37"/>
        <v>-1</v>
      </c>
      <c r="P42" s="128">
        <f t="shared" si="38"/>
        <v>-1</v>
      </c>
      <c r="Q42" s="129">
        <f t="shared" si="39"/>
        <v>-1</v>
      </c>
      <c r="R42" s="127">
        <f t="shared" si="40"/>
        <v>-1</v>
      </c>
      <c r="S42" s="128">
        <f t="shared" si="41"/>
        <v>-1</v>
      </c>
      <c r="T42" s="130">
        <f t="shared" si="42"/>
        <v>-1</v>
      </c>
      <c r="U42" s="130">
        <f t="shared" si="43"/>
        <v>-1</v>
      </c>
      <c r="V42" s="130">
        <f t="shared" si="44"/>
        <v>-1</v>
      </c>
    </row>
    <row r="43" spans="1:23" hidden="1">
      <c r="A43" s="91" t="s">
        <v>51</v>
      </c>
      <c r="B43" s="127">
        <f t="shared" si="28"/>
        <v>-1</v>
      </c>
      <c r="C43" s="127">
        <f t="shared" si="28"/>
        <v>-1</v>
      </c>
      <c r="D43" s="128">
        <f t="shared" si="28"/>
        <v>-1</v>
      </c>
      <c r="E43" s="129">
        <f t="shared" si="28"/>
        <v>-1</v>
      </c>
      <c r="F43" s="127">
        <f t="shared" si="28"/>
        <v>-1</v>
      </c>
      <c r="G43" s="128">
        <f t="shared" si="28"/>
        <v>-1</v>
      </c>
      <c r="H43" s="130">
        <f t="shared" si="28"/>
        <v>-1</v>
      </c>
      <c r="I43" s="130">
        <f t="shared" si="28"/>
        <v>-1</v>
      </c>
      <c r="J43" s="130">
        <f t="shared" si="28"/>
        <v>-1</v>
      </c>
      <c r="M43" s="91" t="s">
        <v>52</v>
      </c>
      <c r="N43" s="127">
        <f t="shared" si="36"/>
        <v>-1</v>
      </c>
      <c r="O43" s="127">
        <f t="shared" si="37"/>
        <v>-1</v>
      </c>
      <c r="P43" s="128">
        <f t="shared" si="38"/>
        <v>-1</v>
      </c>
      <c r="Q43" s="129">
        <f t="shared" si="39"/>
        <v>-1</v>
      </c>
      <c r="R43" s="127">
        <f t="shared" si="40"/>
        <v>-1</v>
      </c>
      <c r="S43" s="128">
        <f t="shared" si="41"/>
        <v>-1</v>
      </c>
      <c r="T43" s="130">
        <f t="shared" si="42"/>
        <v>-1</v>
      </c>
      <c r="U43" s="130">
        <f t="shared" si="43"/>
        <v>-1</v>
      </c>
      <c r="V43" s="130">
        <f t="shared" si="44"/>
        <v>-1</v>
      </c>
    </row>
    <row r="44" spans="1:23" hidden="1">
      <c r="A44" s="91" t="s">
        <v>70</v>
      </c>
      <c r="B44" s="127">
        <f t="shared" si="28"/>
        <v>-1</v>
      </c>
      <c r="C44" s="127">
        <f t="shared" si="28"/>
        <v>-1</v>
      </c>
      <c r="D44" s="128">
        <f t="shared" si="28"/>
        <v>-1</v>
      </c>
      <c r="E44" s="129">
        <f t="shared" si="28"/>
        <v>-1</v>
      </c>
      <c r="F44" s="127">
        <f t="shared" si="28"/>
        <v>-1</v>
      </c>
      <c r="G44" s="128">
        <f t="shared" si="28"/>
        <v>-1</v>
      </c>
      <c r="H44" s="130">
        <f t="shared" si="28"/>
        <v>-1</v>
      </c>
      <c r="I44" s="130">
        <f t="shared" si="28"/>
        <v>-1</v>
      </c>
      <c r="J44" s="130">
        <f t="shared" si="28"/>
        <v>-1</v>
      </c>
      <c r="M44" s="91" t="s">
        <v>54</v>
      </c>
      <c r="N44" s="135">
        <f t="shared" si="36"/>
        <v>-1</v>
      </c>
      <c r="O44" s="135">
        <f t="shared" si="37"/>
        <v>-1</v>
      </c>
      <c r="P44" s="136">
        <f t="shared" si="38"/>
        <v>-1</v>
      </c>
      <c r="Q44" s="137">
        <f t="shared" si="39"/>
        <v>-1</v>
      </c>
      <c r="R44" s="135">
        <f t="shared" si="40"/>
        <v>-1</v>
      </c>
      <c r="S44" s="136">
        <f t="shared" si="41"/>
        <v>-1</v>
      </c>
      <c r="T44" s="127">
        <f t="shared" si="42"/>
        <v>-1</v>
      </c>
      <c r="U44" s="135">
        <f t="shared" si="43"/>
        <v>-1</v>
      </c>
      <c r="V44" s="135">
        <f t="shared" si="44"/>
        <v>-1</v>
      </c>
    </row>
    <row r="45" spans="1:23" hidden="1">
      <c r="A45" s="91" t="s">
        <v>71</v>
      </c>
      <c r="B45" s="127">
        <f t="shared" si="28"/>
        <v>-1</v>
      </c>
      <c r="C45" s="127">
        <f t="shared" ref="C45:J45" si="45">IF(C29=0,"",(C14/C29 -1))</f>
        <v>-1</v>
      </c>
      <c r="D45" s="128">
        <f t="shared" si="45"/>
        <v>-1</v>
      </c>
      <c r="E45" s="127">
        <f t="shared" si="45"/>
        <v>-1</v>
      </c>
      <c r="F45" s="127">
        <f t="shared" si="45"/>
        <v>-1</v>
      </c>
      <c r="G45" s="128">
        <f t="shared" si="45"/>
        <v>-1</v>
      </c>
      <c r="H45" s="127">
        <f t="shared" si="45"/>
        <v>-1</v>
      </c>
      <c r="I45" s="127">
        <f t="shared" si="45"/>
        <v>-1</v>
      </c>
      <c r="J45" s="127">
        <f t="shared" si="45"/>
        <v>-1</v>
      </c>
      <c r="M45" s="91" t="s">
        <v>72</v>
      </c>
      <c r="N45" s="127">
        <f t="shared" si="36"/>
        <v>-1</v>
      </c>
      <c r="O45" s="127">
        <f t="shared" si="37"/>
        <v>-1</v>
      </c>
      <c r="P45" s="128">
        <f t="shared" si="38"/>
        <v>-1</v>
      </c>
      <c r="Q45" s="129">
        <f t="shared" si="39"/>
        <v>-1</v>
      </c>
      <c r="R45" s="127">
        <f t="shared" si="40"/>
        <v>-1</v>
      </c>
      <c r="S45" s="128">
        <f t="shared" si="41"/>
        <v>-1</v>
      </c>
      <c r="T45" s="130">
        <f t="shared" si="42"/>
        <v>-1</v>
      </c>
      <c r="U45" s="130">
        <f t="shared" si="43"/>
        <v>-1</v>
      </c>
      <c r="V45" s="130">
        <f t="shared" si="44"/>
        <v>-1</v>
      </c>
    </row>
    <row r="46" spans="1:23" hidden="1">
      <c r="A46" s="91" t="s">
        <v>57</v>
      </c>
      <c r="B46" s="127">
        <f t="shared" si="28"/>
        <v>-1</v>
      </c>
      <c r="C46" s="127">
        <f t="shared" ref="C46:J48" si="46">IF(C30=0,"",(C15/C30 -1))</f>
        <v>-1</v>
      </c>
      <c r="D46" s="128">
        <f t="shared" si="46"/>
        <v>-1</v>
      </c>
      <c r="E46" s="127">
        <f t="shared" si="46"/>
        <v>-1</v>
      </c>
      <c r="F46" s="127">
        <f t="shared" si="46"/>
        <v>-1</v>
      </c>
      <c r="G46" s="128">
        <f t="shared" si="46"/>
        <v>-1</v>
      </c>
      <c r="H46" s="127">
        <f t="shared" si="46"/>
        <v>-1</v>
      </c>
      <c r="I46" s="127">
        <f t="shared" si="46"/>
        <v>-1</v>
      </c>
      <c r="J46" s="127">
        <f t="shared" si="46"/>
        <v>-1</v>
      </c>
      <c r="M46" s="91" t="s">
        <v>58</v>
      </c>
      <c r="N46" s="127">
        <f t="shared" si="36"/>
        <v>-1</v>
      </c>
      <c r="O46" s="127">
        <f t="shared" si="37"/>
        <v>-1</v>
      </c>
      <c r="P46" s="128">
        <f t="shared" si="38"/>
        <v>-1</v>
      </c>
      <c r="Q46" s="129">
        <f t="shared" si="39"/>
        <v>-1</v>
      </c>
      <c r="R46" s="127">
        <f t="shared" si="40"/>
        <v>-1</v>
      </c>
      <c r="S46" s="128">
        <f t="shared" si="41"/>
        <v>-1</v>
      </c>
      <c r="T46" s="130">
        <f t="shared" si="42"/>
        <v>-1</v>
      </c>
      <c r="U46" s="130">
        <f t="shared" si="43"/>
        <v>-1</v>
      </c>
      <c r="V46" s="130">
        <f t="shared" si="44"/>
        <v>-1</v>
      </c>
    </row>
    <row r="47" spans="1:23" hidden="1">
      <c r="A47" s="91" t="s">
        <v>59</v>
      </c>
      <c r="B47" s="127">
        <f t="shared" si="28"/>
        <v>-1</v>
      </c>
      <c r="C47" s="127">
        <f t="shared" si="46"/>
        <v>-1</v>
      </c>
      <c r="D47" s="128">
        <f t="shared" si="46"/>
        <v>-1</v>
      </c>
      <c r="E47" s="127">
        <f t="shared" si="46"/>
        <v>-1</v>
      </c>
      <c r="F47" s="127">
        <f t="shared" si="46"/>
        <v>-1</v>
      </c>
      <c r="G47" s="128">
        <f t="shared" si="46"/>
        <v>-1</v>
      </c>
      <c r="H47" s="127">
        <f t="shared" si="46"/>
        <v>-1</v>
      </c>
      <c r="I47" s="127">
        <f t="shared" si="46"/>
        <v>-1</v>
      </c>
      <c r="J47" s="127">
        <f t="shared" si="46"/>
        <v>-1</v>
      </c>
      <c r="M47" s="91" t="s">
        <v>60</v>
      </c>
      <c r="N47" s="127">
        <f t="shared" si="36"/>
        <v>-1</v>
      </c>
      <c r="O47" s="127">
        <f t="shared" si="37"/>
        <v>-1</v>
      </c>
      <c r="P47" s="128">
        <f t="shared" si="38"/>
        <v>-1</v>
      </c>
      <c r="Q47" s="129">
        <f t="shared" si="39"/>
        <v>-1</v>
      </c>
      <c r="R47" s="127">
        <f t="shared" si="40"/>
        <v>-1</v>
      </c>
      <c r="S47" s="128">
        <f t="shared" si="41"/>
        <v>-1</v>
      </c>
      <c r="T47" s="130">
        <f t="shared" si="42"/>
        <v>-1</v>
      </c>
      <c r="U47" s="130">
        <f t="shared" si="43"/>
        <v>-1</v>
      </c>
      <c r="V47" s="130">
        <f t="shared" si="44"/>
        <v>-1</v>
      </c>
    </row>
    <row r="48" spans="1:23" ht="15.75" hidden="1" thickBot="1">
      <c r="A48" s="120" t="s">
        <v>61</v>
      </c>
      <c r="B48" s="127">
        <f t="shared" si="28"/>
        <v>-1</v>
      </c>
      <c r="C48" s="127">
        <f t="shared" si="46"/>
        <v>-1</v>
      </c>
      <c r="D48" s="128">
        <f t="shared" si="46"/>
        <v>-1</v>
      </c>
      <c r="E48" s="127">
        <f t="shared" si="46"/>
        <v>-1</v>
      </c>
      <c r="F48" s="127">
        <f t="shared" si="46"/>
        <v>-1</v>
      </c>
      <c r="G48" s="128">
        <f t="shared" si="46"/>
        <v>-1</v>
      </c>
      <c r="H48" s="127">
        <f t="shared" si="46"/>
        <v>-1</v>
      </c>
      <c r="I48" s="127">
        <f t="shared" si="46"/>
        <v>-1</v>
      </c>
      <c r="J48" s="127">
        <f t="shared" si="46"/>
        <v>-1</v>
      </c>
      <c r="M48" s="120" t="s">
        <v>62</v>
      </c>
      <c r="N48" s="127">
        <f t="shared" si="36"/>
        <v>-1</v>
      </c>
      <c r="O48" s="127">
        <f t="shared" si="37"/>
        <v>-1</v>
      </c>
      <c r="P48" s="128">
        <f t="shared" si="38"/>
        <v>-1</v>
      </c>
      <c r="Q48" s="129">
        <f t="shared" si="39"/>
        <v>-1</v>
      </c>
      <c r="R48" s="127">
        <f t="shared" si="40"/>
        <v>-1</v>
      </c>
      <c r="S48" s="128">
        <f t="shared" si="41"/>
        <v>-1</v>
      </c>
      <c r="T48" s="130">
        <f t="shared" si="42"/>
        <v>-1</v>
      </c>
      <c r="U48" s="130">
        <f t="shared" si="43"/>
        <v>-1</v>
      </c>
      <c r="V48" s="130">
        <f t="shared" si="44"/>
        <v>-1</v>
      </c>
    </row>
    <row r="49" spans="1:22" ht="16.5" thickTop="1" thickBot="1">
      <c r="A49" s="154" t="s">
        <v>63</v>
      </c>
      <c r="B49" s="131">
        <f>AVERAGE(B37:B41)</f>
        <v>-0.14041258273781962</v>
      </c>
      <c r="C49" s="131">
        <f t="shared" ref="C49:D49" si="47">IF(C34=0,"",(C18/C34 -1))</f>
        <v>-0.30310305924630487</v>
      </c>
      <c r="D49" s="138">
        <f t="shared" si="47"/>
        <v>-0.3106193344989614</v>
      </c>
      <c r="E49" s="153">
        <f>AVERAGE(E37:E41)</f>
        <v>-0.24843968233921121</v>
      </c>
      <c r="F49" s="131">
        <f t="shared" ref="F49:J49" si="48">IF(F34=0,"",(F18/F34 -1))</f>
        <v>-0.34388132112705083</v>
      </c>
      <c r="G49" s="138">
        <f t="shared" si="48"/>
        <v>-0.34546294069979133</v>
      </c>
      <c r="H49" s="146">
        <f>AVERAGE(H37:H41)</f>
        <v>-0.17105077442014779</v>
      </c>
      <c r="I49" s="131">
        <f t="shared" si="48"/>
        <v>-0.31345565489227456</v>
      </c>
      <c r="J49" s="131">
        <f t="shared" si="48"/>
        <v>-0.31774395348942264</v>
      </c>
      <c r="M49" s="154" t="s">
        <v>64</v>
      </c>
      <c r="N49" s="131">
        <f t="shared" si="36"/>
        <v>-0.14041258273781962</v>
      </c>
      <c r="O49" s="131">
        <f t="shared" si="37"/>
        <v>-0.30310305924630487</v>
      </c>
      <c r="P49" s="138">
        <f t="shared" si="38"/>
        <v>-0.3106193344989614</v>
      </c>
      <c r="Q49" s="139">
        <f t="shared" si="39"/>
        <v>-0.24843968233921121</v>
      </c>
      <c r="R49" s="131">
        <f t="shared" si="40"/>
        <v>-0.34388132112705083</v>
      </c>
      <c r="S49" s="138">
        <f t="shared" si="41"/>
        <v>-0.34546294069979133</v>
      </c>
      <c r="T49" s="146">
        <f t="shared" si="42"/>
        <v>-0.17105077442014779</v>
      </c>
      <c r="U49" s="131">
        <f t="shared" si="43"/>
        <v>-0.31345565489227456</v>
      </c>
      <c r="V49" s="131">
        <f t="shared" si="44"/>
        <v>-0.31774395348942264</v>
      </c>
    </row>
    <row r="50" spans="1:22" ht="15.75" thickTop="1">
      <c r="A50" s="132" t="s">
        <v>212</v>
      </c>
      <c r="B50" s="133"/>
      <c r="C50" s="133"/>
      <c r="M50" s="132" t="s">
        <v>213</v>
      </c>
      <c r="N50" s="133"/>
      <c r="O50" s="133"/>
    </row>
  </sheetData>
  <mergeCells count="20">
    <mergeCell ref="Q36:S36"/>
    <mergeCell ref="T36:V36"/>
    <mergeCell ref="B36:D36"/>
    <mergeCell ref="E36:G36"/>
    <mergeCell ref="H36:J36"/>
    <mergeCell ref="N36:P36"/>
    <mergeCell ref="B20:D20"/>
    <mergeCell ref="E20:G20"/>
    <mergeCell ref="H20:J20"/>
    <mergeCell ref="A2:J2"/>
    <mergeCell ref="M2:V2"/>
    <mergeCell ref="N5:P5"/>
    <mergeCell ref="Q5:S5"/>
    <mergeCell ref="T5:V5"/>
    <mergeCell ref="N20:P20"/>
    <mergeCell ref="Q20:S20"/>
    <mergeCell ref="T20:V20"/>
    <mergeCell ref="B5:D5"/>
    <mergeCell ref="E5:G5"/>
    <mergeCell ref="H5:J5"/>
  </mergeCells>
  <pageMargins left="0.7" right="0.7" top="0.75" bottom="0.75" header="0.3" footer="0.3"/>
  <pageSetup paperSize="9" scale="77" fitToWidth="0" orientation="landscape" r:id="rId1"/>
  <colBreaks count="1" manualBreakCount="1">
    <brk id="12" max="1048575" man="1"/>
  </colBreaks>
  <ignoredErrors>
    <ignoredError sqref="N16:V16 C18:D18 E18:G18 H18 I18:J18" emptyCellReference="1"/>
    <ignoredError sqref="E34 C34:D34 H34 I34:J34 F34:G34" formulaRange="1"/>
    <ignoredError sqref="F49:G49 I49:J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N23"/>
  <sheetViews>
    <sheetView showGridLines="0" workbookViewId="0">
      <selection activeCell="P34" sqref="P34"/>
    </sheetView>
  </sheetViews>
  <sheetFormatPr defaultRowHeight="15"/>
  <cols>
    <col min="1" max="1" width="11.140625" customWidth="1"/>
    <col min="2" max="8" width="7.7109375" customWidth="1"/>
    <col min="9" max="9" width="10" customWidth="1"/>
    <col min="10" max="14" width="10.5703125" customWidth="1"/>
  </cols>
  <sheetData>
    <row r="1" spans="1:14" ht="15.75" customHeight="1">
      <c r="A1" s="178"/>
      <c r="B1" s="237" t="s">
        <v>218</v>
      </c>
      <c r="C1" s="237"/>
      <c r="D1" s="237"/>
      <c r="E1" s="237"/>
      <c r="F1" s="237"/>
      <c r="G1" s="237"/>
      <c r="H1" s="239"/>
      <c r="I1" s="237" t="s">
        <v>219</v>
      </c>
      <c r="J1" s="237"/>
      <c r="K1" s="237"/>
      <c r="L1" s="237"/>
      <c r="M1" s="237"/>
      <c r="N1" s="237"/>
    </row>
    <row r="2" spans="1:14">
      <c r="A2" s="167"/>
      <c r="B2" s="168">
        <v>2010</v>
      </c>
      <c r="C2" s="168">
        <v>2011</v>
      </c>
      <c r="D2" s="168">
        <v>2012</v>
      </c>
      <c r="E2" s="168">
        <v>2013</v>
      </c>
      <c r="F2" s="168">
        <v>2014</v>
      </c>
      <c r="G2" s="168">
        <v>2015</v>
      </c>
      <c r="H2" s="169">
        <v>2016</v>
      </c>
      <c r="I2" s="168" t="s">
        <v>220</v>
      </c>
      <c r="J2" s="168" t="s">
        <v>221</v>
      </c>
      <c r="K2" s="168" t="s">
        <v>222</v>
      </c>
      <c r="L2" s="168" t="s">
        <v>223</v>
      </c>
      <c r="M2" s="168" t="s">
        <v>224</v>
      </c>
      <c r="N2" s="168" t="s">
        <v>225</v>
      </c>
    </row>
    <row r="3" spans="1:14">
      <c r="A3" s="238" t="s">
        <v>231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>
      <c r="A4" s="170" t="s">
        <v>226</v>
      </c>
      <c r="B4" s="171">
        <v>64</v>
      </c>
      <c r="C4" s="171">
        <v>50.8</v>
      </c>
      <c r="D4" s="171">
        <v>38.6</v>
      </c>
      <c r="E4" s="171">
        <v>32.1</v>
      </c>
      <c r="F4" s="171">
        <v>46.5</v>
      </c>
      <c r="G4" s="171">
        <v>48.1</v>
      </c>
      <c r="H4" s="172">
        <v>42.5</v>
      </c>
      <c r="I4" s="179">
        <f t="shared" ref="I4:N6" si="0">C4/B4-1</f>
        <v>-0.20625000000000004</v>
      </c>
      <c r="J4" s="179">
        <f t="shared" si="0"/>
        <v>-0.24015748031496054</v>
      </c>
      <c r="K4" s="179">
        <f t="shared" si="0"/>
        <v>-0.16839378238341973</v>
      </c>
      <c r="L4" s="180">
        <f t="shared" si="0"/>
        <v>0.44859813084112132</v>
      </c>
      <c r="M4" s="180">
        <f t="shared" si="0"/>
        <v>3.4408602150537648E-2</v>
      </c>
      <c r="N4" s="179">
        <f t="shared" si="0"/>
        <v>-0.11642411642411643</v>
      </c>
    </row>
    <row r="5" spans="1:14">
      <c r="A5" s="170" t="s">
        <v>227</v>
      </c>
      <c r="B5" s="171">
        <v>103.3</v>
      </c>
      <c r="C5" s="171">
        <v>101</v>
      </c>
      <c r="D5" s="171">
        <v>80</v>
      </c>
      <c r="E5" s="171">
        <v>84.2</v>
      </c>
      <c r="F5" s="171">
        <v>89.8</v>
      </c>
      <c r="G5" s="171">
        <v>97.6</v>
      </c>
      <c r="H5" s="173">
        <v>96.3</v>
      </c>
      <c r="I5" s="179">
        <f t="shared" si="0"/>
        <v>-2.2265246853823806E-2</v>
      </c>
      <c r="J5" s="179">
        <f t="shared" si="0"/>
        <v>-0.20792079207920788</v>
      </c>
      <c r="K5" s="180">
        <f t="shared" si="0"/>
        <v>5.2499999999999991E-2</v>
      </c>
      <c r="L5" s="180">
        <f t="shared" si="0"/>
        <v>6.6508313539192399E-2</v>
      </c>
      <c r="M5" s="180">
        <f t="shared" si="0"/>
        <v>8.6859688195991103E-2</v>
      </c>
      <c r="N5" s="179">
        <f t="shared" si="0"/>
        <v>-1.3319672131147486E-2</v>
      </c>
    </row>
    <row r="6" spans="1:14">
      <c r="A6" s="170" t="s">
        <v>228</v>
      </c>
      <c r="B6" s="171">
        <v>166.6</v>
      </c>
      <c r="C6" s="171">
        <v>164.7</v>
      </c>
      <c r="D6" s="171">
        <v>145.69999999999999</v>
      </c>
      <c r="E6" s="171">
        <v>147.5</v>
      </c>
      <c r="F6" s="171">
        <v>158.80000000000001</v>
      </c>
      <c r="G6" s="171">
        <v>166.4</v>
      </c>
      <c r="H6" s="173">
        <v>170.7</v>
      </c>
      <c r="I6" s="179">
        <f t="shared" si="0"/>
        <v>-1.1404561824729931E-2</v>
      </c>
      <c r="J6" s="179">
        <f t="shared" si="0"/>
        <v>-0.11536126290224646</v>
      </c>
      <c r="K6" s="180">
        <f t="shared" si="0"/>
        <v>1.2354152367879179E-2</v>
      </c>
      <c r="L6" s="180">
        <f t="shared" si="0"/>
        <v>7.6610169491525548E-2</v>
      </c>
      <c r="M6" s="180">
        <f t="shared" si="0"/>
        <v>4.7858942065491128E-2</v>
      </c>
      <c r="N6" s="180">
        <f t="shared" si="0"/>
        <v>2.5841346153846034E-2</v>
      </c>
    </row>
    <row r="7" spans="1:14">
      <c r="A7" s="174" t="s">
        <v>229</v>
      </c>
      <c r="B7" s="175">
        <v>66.099999999999994</v>
      </c>
      <c r="C7" s="175">
        <v>54</v>
      </c>
      <c r="D7" s="175">
        <v>42.3</v>
      </c>
      <c r="E7" s="175">
        <v>57.6</v>
      </c>
      <c r="F7" s="175">
        <v>64.099999999999994</v>
      </c>
      <c r="G7" s="175">
        <v>58.3</v>
      </c>
      <c r="H7" s="176"/>
      <c r="I7" s="181">
        <f>C7/B7-1</f>
        <v>-0.18305597579425104</v>
      </c>
      <c r="J7" s="181">
        <f>D7/C7-1</f>
        <v>-0.21666666666666667</v>
      </c>
      <c r="K7" s="182">
        <f>E7/D7-1</f>
        <v>0.36170212765957466</v>
      </c>
      <c r="L7" s="182">
        <f>F7/E7-1</f>
        <v>0.1128472222222221</v>
      </c>
      <c r="M7" s="181">
        <f>G7/F7-1</f>
        <v>-9.048361934477378E-2</v>
      </c>
      <c r="N7" s="182"/>
    </row>
    <row r="8" spans="1:14">
      <c r="A8" s="236" t="s">
        <v>232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</row>
    <row r="9" spans="1:14">
      <c r="A9" s="170" t="s">
        <v>226</v>
      </c>
      <c r="B9" s="171">
        <v>57.1</v>
      </c>
      <c r="C9" s="171">
        <v>32.700000000000003</v>
      </c>
      <c r="D9" s="171">
        <v>20.3</v>
      </c>
      <c r="E9" s="171">
        <v>19.5</v>
      </c>
      <c r="F9" s="171">
        <v>21.7</v>
      </c>
      <c r="G9" s="171">
        <v>26.9</v>
      </c>
      <c r="H9" s="172">
        <v>23.4</v>
      </c>
      <c r="I9" s="179">
        <f t="shared" ref="I9:N11" si="1">C9/B9-1</f>
        <v>-0.42732049036777575</v>
      </c>
      <c r="J9" s="179">
        <f t="shared" si="1"/>
        <v>-0.37920489296636084</v>
      </c>
      <c r="K9" s="179">
        <f t="shared" si="1"/>
        <v>-3.9408866995073955E-2</v>
      </c>
      <c r="L9" s="180">
        <f t="shared" si="1"/>
        <v>0.11282051282051286</v>
      </c>
      <c r="M9" s="180">
        <f t="shared" si="1"/>
        <v>0.23963133640553003</v>
      </c>
      <c r="N9" s="179">
        <f t="shared" si="1"/>
        <v>-0.13011152416356875</v>
      </c>
    </row>
    <row r="10" spans="1:14">
      <c r="A10" s="170" t="s">
        <v>227</v>
      </c>
      <c r="B10" s="171">
        <v>130.80000000000001</v>
      </c>
      <c r="C10" s="171">
        <v>91.2</v>
      </c>
      <c r="D10" s="171">
        <v>55.4</v>
      </c>
      <c r="E10" s="171">
        <v>54.1</v>
      </c>
      <c r="F10" s="171">
        <v>56.6</v>
      </c>
      <c r="G10" s="171">
        <v>61.3</v>
      </c>
      <c r="H10" s="173">
        <v>57</v>
      </c>
      <c r="I10" s="179">
        <f t="shared" si="1"/>
        <v>-0.30275229357798172</v>
      </c>
      <c r="J10" s="179">
        <f t="shared" si="1"/>
        <v>-0.39254385964912286</v>
      </c>
      <c r="K10" s="179">
        <f t="shared" si="1"/>
        <v>-2.3465703971119134E-2</v>
      </c>
      <c r="L10" s="180">
        <f t="shared" si="1"/>
        <v>4.621072088724576E-2</v>
      </c>
      <c r="M10" s="180">
        <f t="shared" si="1"/>
        <v>8.3038869257950454E-2</v>
      </c>
      <c r="N10" s="179">
        <f t="shared" si="1"/>
        <v>-7.0146818923327858E-2</v>
      </c>
    </row>
    <row r="11" spans="1:14">
      <c r="A11" s="170" t="s">
        <v>228</v>
      </c>
      <c r="B11" s="171">
        <v>135</v>
      </c>
      <c r="C11" s="171">
        <v>89.8</v>
      </c>
      <c r="D11" s="171">
        <v>77.7</v>
      </c>
      <c r="E11" s="171">
        <v>89.7</v>
      </c>
      <c r="F11" s="171">
        <v>95.8</v>
      </c>
      <c r="G11" s="171">
        <v>85.3</v>
      </c>
      <c r="H11" s="173">
        <v>86.4</v>
      </c>
      <c r="I11" s="179">
        <f t="shared" si="1"/>
        <v>-0.33481481481481479</v>
      </c>
      <c r="J11" s="179">
        <f t="shared" si="1"/>
        <v>-0.13474387527839637</v>
      </c>
      <c r="K11" s="180">
        <f t="shared" si="1"/>
        <v>0.15444015444015435</v>
      </c>
      <c r="L11" s="180">
        <f t="shared" si="1"/>
        <v>6.8004459308807164E-2</v>
      </c>
      <c r="M11" s="179">
        <f t="shared" si="1"/>
        <v>-0.10960334029227559</v>
      </c>
      <c r="N11" s="183">
        <f t="shared" si="1"/>
        <v>1.2895662368112681E-2</v>
      </c>
    </row>
    <row r="12" spans="1:14">
      <c r="A12" s="174" t="s">
        <v>229</v>
      </c>
      <c r="B12" s="171">
        <v>77.2</v>
      </c>
      <c r="C12" s="171">
        <v>45.4</v>
      </c>
      <c r="D12" s="171">
        <v>35.799999999999997</v>
      </c>
      <c r="E12" s="171">
        <v>47.2</v>
      </c>
      <c r="F12" s="171">
        <v>50</v>
      </c>
      <c r="G12" s="171">
        <v>41.2</v>
      </c>
      <c r="H12" s="176"/>
      <c r="I12" s="179">
        <f>C12/B12-1</f>
        <v>-0.41191709844559588</v>
      </c>
      <c r="J12" s="179">
        <f>D12/C12-1</f>
        <v>-0.21145374449339216</v>
      </c>
      <c r="K12" s="180">
        <f>E12/D12-1</f>
        <v>0.3184357541899443</v>
      </c>
      <c r="L12" s="180">
        <f>F12/E12-1</f>
        <v>5.9322033898304927E-2</v>
      </c>
      <c r="M12" s="179">
        <f>G12/F12-1</f>
        <v>-0.17599999999999993</v>
      </c>
      <c r="N12" s="180"/>
    </row>
    <row r="13" spans="1:14">
      <c r="A13" s="236" t="s">
        <v>233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1:14">
      <c r="A14" s="170" t="s">
        <v>226</v>
      </c>
      <c r="B14" s="171">
        <v>79.3</v>
      </c>
      <c r="C14" s="171">
        <v>69.400000000000006</v>
      </c>
      <c r="D14" s="171">
        <v>65.5</v>
      </c>
      <c r="E14" s="171">
        <v>64.8</v>
      </c>
      <c r="F14" s="171">
        <v>65.099999999999994</v>
      </c>
      <c r="G14" s="171">
        <v>67.099999999999994</v>
      </c>
      <c r="H14" s="172">
        <v>71.3</v>
      </c>
      <c r="I14" s="179">
        <f t="shared" ref="I14:N16" si="2">C14/B14-1</f>
        <v>-0.12484237074400995</v>
      </c>
      <c r="J14" s="179">
        <f t="shared" si="2"/>
        <v>-5.6195965417867533E-2</v>
      </c>
      <c r="K14" s="179">
        <f t="shared" si="2"/>
        <v>-1.0687022900763399E-2</v>
      </c>
      <c r="L14" s="180">
        <f t="shared" si="2"/>
        <v>4.6296296296295392E-3</v>
      </c>
      <c r="M14" s="180">
        <f t="shared" si="2"/>
        <v>3.0721966205837115E-2</v>
      </c>
      <c r="N14" s="180">
        <f t="shared" si="2"/>
        <v>6.2593144560357805E-2</v>
      </c>
    </row>
    <row r="15" spans="1:14">
      <c r="A15" s="170" t="s">
        <v>227</v>
      </c>
      <c r="B15" s="171">
        <v>105</v>
      </c>
      <c r="C15" s="171">
        <v>109</v>
      </c>
      <c r="D15" s="171">
        <v>99.4</v>
      </c>
      <c r="E15" s="171">
        <v>108.6</v>
      </c>
      <c r="F15" s="171">
        <v>122.4</v>
      </c>
      <c r="G15" s="171">
        <v>127.6</v>
      </c>
      <c r="H15" s="173">
        <v>123.2</v>
      </c>
      <c r="I15" s="180">
        <f t="shared" si="2"/>
        <v>3.8095238095238182E-2</v>
      </c>
      <c r="J15" s="179">
        <f t="shared" si="2"/>
        <v>-8.8073394495412738E-2</v>
      </c>
      <c r="K15" s="180">
        <f t="shared" si="2"/>
        <v>9.255533199195165E-2</v>
      </c>
      <c r="L15" s="180">
        <f t="shared" si="2"/>
        <v>0.1270718232044199</v>
      </c>
      <c r="M15" s="180">
        <f t="shared" si="2"/>
        <v>4.2483660130718803E-2</v>
      </c>
      <c r="N15" s="179">
        <f t="shared" si="2"/>
        <v>-3.4482758620689613E-2</v>
      </c>
    </row>
    <row r="16" spans="1:14">
      <c r="A16" s="170" t="s">
        <v>228</v>
      </c>
      <c r="B16" s="171">
        <v>131.9</v>
      </c>
      <c r="C16" s="171">
        <v>137.9</v>
      </c>
      <c r="D16" s="171">
        <v>139.5</v>
      </c>
      <c r="E16" s="171">
        <v>148.19999999999999</v>
      </c>
      <c r="F16" s="171">
        <v>165.2</v>
      </c>
      <c r="G16" s="171">
        <v>184.7</v>
      </c>
      <c r="H16" s="173">
        <v>198.4</v>
      </c>
      <c r="I16" s="180">
        <f t="shared" si="2"/>
        <v>4.5489006823351108E-2</v>
      </c>
      <c r="J16" s="180">
        <f t="shared" si="2"/>
        <v>1.1602610587382101E-2</v>
      </c>
      <c r="K16" s="180">
        <f t="shared" si="2"/>
        <v>6.2365591397849363E-2</v>
      </c>
      <c r="L16" s="180">
        <f t="shared" si="2"/>
        <v>0.1147098515519569</v>
      </c>
      <c r="M16" s="180">
        <f t="shared" si="2"/>
        <v>0.11803874092009692</v>
      </c>
      <c r="N16" s="180">
        <f t="shared" si="2"/>
        <v>7.4174336762317328E-2</v>
      </c>
    </row>
    <row r="17" spans="1:14">
      <c r="A17" s="174" t="s">
        <v>229</v>
      </c>
      <c r="B17" s="171">
        <v>83.8</v>
      </c>
      <c r="C17" s="171">
        <v>80</v>
      </c>
      <c r="D17" s="171">
        <v>87.5</v>
      </c>
      <c r="E17" s="171">
        <v>85.6</v>
      </c>
      <c r="F17" s="171">
        <v>83.5</v>
      </c>
      <c r="G17" s="171">
        <v>90.7</v>
      </c>
      <c r="H17" s="176"/>
      <c r="I17" s="179">
        <f>C17/B17-1</f>
        <v>-4.5346062052505909E-2</v>
      </c>
      <c r="J17" s="180">
        <f>D17/C17-1</f>
        <v>9.375E-2</v>
      </c>
      <c r="K17" s="179">
        <f>E17/D17-1</f>
        <v>-2.1714285714285797E-2</v>
      </c>
      <c r="L17" s="179">
        <f>F17/E17-1</f>
        <v>-2.4532710280373737E-2</v>
      </c>
      <c r="M17" s="180">
        <f>G17/F17-1</f>
        <v>8.6227544910179699E-2</v>
      </c>
      <c r="N17" s="180"/>
    </row>
    <row r="18" spans="1:14">
      <c r="A18" s="236" t="s">
        <v>234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</row>
    <row r="19" spans="1:14">
      <c r="A19" s="170" t="s">
        <v>226</v>
      </c>
      <c r="B19" s="171">
        <v>71.7</v>
      </c>
      <c r="C19" s="171">
        <v>70.900000000000006</v>
      </c>
      <c r="D19" s="171">
        <v>61.1</v>
      </c>
      <c r="E19" s="171">
        <v>54.8</v>
      </c>
      <c r="F19" s="171">
        <v>44.5</v>
      </c>
      <c r="G19" s="171">
        <v>42.3</v>
      </c>
      <c r="H19" s="172">
        <v>42.3</v>
      </c>
      <c r="I19" s="179">
        <f t="shared" ref="I19:N21" si="3">C19/B19-1</f>
        <v>-1.115760111576003E-2</v>
      </c>
      <c r="J19" s="179">
        <f t="shared" si="3"/>
        <v>-0.1382228490832158</v>
      </c>
      <c r="K19" s="179">
        <f t="shared" si="3"/>
        <v>-0.10310965630114577</v>
      </c>
      <c r="L19" s="179">
        <f t="shared" si="3"/>
        <v>-0.18795620437956195</v>
      </c>
      <c r="M19" s="179">
        <f t="shared" si="3"/>
        <v>-4.9438202247191088E-2</v>
      </c>
      <c r="N19" s="180">
        <f t="shared" si="3"/>
        <v>0</v>
      </c>
    </row>
    <row r="20" spans="1:14">
      <c r="A20" s="170" t="s">
        <v>227</v>
      </c>
      <c r="B20" s="171">
        <v>104.8</v>
      </c>
      <c r="C20" s="171">
        <v>95.7</v>
      </c>
      <c r="D20" s="171">
        <v>81.8</v>
      </c>
      <c r="E20" s="171">
        <v>75.8</v>
      </c>
      <c r="F20" s="171">
        <v>67.400000000000006</v>
      </c>
      <c r="G20" s="171">
        <v>69.099999999999994</v>
      </c>
      <c r="H20" s="173">
        <v>65.099999999999994</v>
      </c>
      <c r="I20" s="179">
        <f t="shared" si="3"/>
        <v>-8.6832061068702227E-2</v>
      </c>
      <c r="J20" s="179">
        <f t="shared" si="3"/>
        <v>-0.14524555903866254</v>
      </c>
      <c r="K20" s="179">
        <f t="shared" si="3"/>
        <v>-7.3349633251833746E-2</v>
      </c>
      <c r="L20" s="179">
        <f t="shared" si="3"/>
        <v>-0.11081794195250649</v>
      </c>
      <c r="M20" s="180">
        <f t="shared" si="3"/>
        <v>2.5222551928783199E-2</v>
      </c>
      <c r="N20" s="179">
        <f t="shared" si="3"/>
        <v>-5.7887120115774238E-2</v>
      </c>
    </row>
    <row r="21" spans="1:14">
      <c r="A21" s="170" t="s">
        <v>228</v>
      </c>
      <c r="B21" s="171">
        <v>152.5</v>
      </c>
      <c r="C21" s="171">
        <v>157.1</v>
      </c>
      <c r="D21" s="171">
        <v>124.9</v>
      </c>
      <c r="E21" s="171">
        <v>117.5</v>
      </c>
      <c r="F21" s="171">
        <v>111</v>
      </c>
      <c r="G21" s="171">
        <v>102.7</v>
      </c>
      <c r="H21" s="173">
        <v>100.4</v>
      </c>
      <c r="I21" s="180">
        <f t="shared" si="3"/>
        <v>3.0163934426229444E-2</v>
      </c>
      <c r="J21" s="179">
        <f t="shared" si="3"/>
        <v>-0.20496499045194139</v>
      </c>
      <c r="K21" s="179">
        <f t="shared" si="3"/>
        <v>-5.9247397918334666E-2</v>
      </c>
      <c r="L21" s="179">
        <f t="shared" si="3"/>
        <v>-5.5319148936170182E-2</v>
      </c>
      <c r="M21" s="179">
        <f t="shared" si="3"/>
        <v>-7.4774774774774788E-2</v>
      </c>
      <c r="N21" s="179">
        <f t="shared" si="3"/>
        <v>-2.2395326192794496E-2</v>
      </c>
    </row>
    <row r="22" spans="1:14">
      <c r="A22" s="174" t="s">
        <v>229</v>
      </c>
      <c r="B22" s="171">
        <v>71</v>
      </c>
      <c r="C22" s="171">
        <v>65.8</v>
      </c>
      <c r="D22" s="171">
        <v>61.9</v>
      </c>
      <c r="E22" s="171">
        <v>57.2</v>
      </c>
      <c r="F22" s="171">
        <v>57.6</v>
      </c>
      <c r="G22" s="171">
        <v>51.3</v>
      </c>
      <c r="H22" s="173"/>
      <c r="I22" s="179">
        <f>C22/B22-1</f>
        <v>-7.3239436619718323E-2</v>
      </c>
      <c r="J22" s="179">
        <f>D22/C22-1</f>
        <v>-5.9270516717325195E-2</v>
      </c>
      <c r="K22" s="179">
        <f>E22/D22-1</f>
        <v>-7.5928917609046742E-2</v>
      </c>
      <c r="L22" s="180">
        <f>F22/E22-1</f>
        <v>6.9930069930068672E-3</v>
      </c>
      <c r="M22" s="179">
        <f>G22/F22-1</f>
        <v>-0.10937500000000011</v>
      </c>
      <c r="N22" s="180"/>
    </row>
    <row r="23" spans="1:14">
      <c r="A23" s="177" t="s">
        <v>230</v>
      </c>
    </row>
  </sheetData>
  <mergeCells count="6">
    <mergeCell ref="A18:N18"/>
    <mergeCell ref="I1:N1"/>
    <mergeCell ref="A3:N3"/>
    <mergeCell ref="A8:N8"/>
    <mergeCell ref="A13:N13"/>
    <mergeCell ref="B1:H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international air </vt:lpstr>
      <vt:lpstr>international road</vt:lpstr>
      <vt:lpstr>domestic air </vt:lpstr>
      <vt:lpstr>BoG greek</vt:lpstr>
      <vt:lpstr>BoG eng</vt:lpstr>
      <vt:lpstr>IKA</vt:lpstr>
      <vt:lpstr>ΔΚΕ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2017-01-26T16:02:37Z</dcterms:modified>
</cp:coreProperties>
</file>